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дод2" sheetId="1" r:id="rId1"/>
  </sheets>
  <definedNames>
    <definedName name="_xlfn.AGGREGATE" hidden="1">#NAME?</definedName>
    <definedName name="_xlnm.Print_Titles" localSheetId="0">'дод2'!$12:$14</definedName>
    <definedName name="_xlnm.Print_Area" localSheetId="0">'дод2'!$B$1:$Q$135</definedName>
  </definedNames>
  <calcPr fullCalcOnLoad="1"/>
</workbook>
</file>

<file path=xl/sharedStrings.xml><?xml version="1.0" encoding="utf-8"?>
<sst xmlns="http://schemas.openxmlformats.org/spreadsheetml/2006/main" count="356" uniqueCount="266">
  <si>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</si>
  <si>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</si>
  <si>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</si>
  <si>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</si>
  <si>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</si>
  <si>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</si>
  <si>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</si>
  <si>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</si>
  <si>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</si>
  <si>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</si>
  <si>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 xml:space="preserve">Всього </t>
  </si>
  <si>
    <t xml:space="preserve">  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</si>
  <si>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</si>
  <si>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катастрофи)</t>
  </si>
  <si>
    <t>3140</t>
  </si>
  <si>
    <t>2010</t>
  </si>
  <si>
    <t>0731</t>
  </si>
  <si>
    <t>0763</t>
  </si>
  <si>
    <t>0829</t>
  </si>
  <si>
    <t>0460</t>
  </si>
  <si>
    <t>0133</t>
  </si>
  <si>
    <t>Управління освіти, культури та спорту</t>
  </si>
  <si>
    <t>0910</t>
  </si>
  <si>
    <t>0921</t>
  </si>
  <si>
    <t>0960</t>
  </si>
  <si>
    <t>0990</t>
  </si>
  <si>
    <t>0828</t>
  </si>
  <si>
    <t>0810</t>
  </si>
  <si>
    <t>Утримання та навчально-тренувальна работа комуналльних дитячо-юнацьких спортивних шкіл</t>
  </si>
  <si>
    <t>Проведення навчально-тренувальних зборів та змагань з олімпійських видів спорту</t>
  </si>
  <si>
    <t>1010</t>
  </si>
  <si>
    <t>1090</t>
  </si>
  <si>
    <t>1030</t>
  </si>
  <si>
    <t>1070</t>
  </si>
  <si>
    <t>Управління майна та інвестицій Теплодарської міської ради</t>
  </si>
  <si>
    <t>0620</t>
  </si>
  <si>
    <t>Заходи, пов"язані з поліпшенням питної води</t>
  </si>
  <si>
    <t>0540</t>
  </si>
  <si>
    <t>Виконавчий комітет Теплодарської міської ради</t>
  </si>
  <si>
    <t>Фінансове управління Теплодарської міської ради</t>
  </si>
  <si>
    <t>Резервний фонд</t>
  </si>
  <si>
    <t>0150</t>
  </si>
  <si>
    <t>2141</t>
  </si>
  <si>
    <t>2142</t>
  </si>
  <si>
    <t>2143</t>
  </si>
  <si>
    <t>2150</t>
  </si>
  <si>
    <t>4080</t>
  </si>
  <si>
    <t>Iншi заклади та заходи в галузі культури і мистецтва</t>
  </si>
  <si>
    <t>0443</t>
  </si>
  <si>
    <t>7520</t>
  </si>
  <si>
    <t>0160</t>
  </si>
  <si>
    <t>6030</t>
  </si>
  <si>
    <t>6040</t>
  </si>
  <si>
    <t>6011</t>
  </si>
  <si>
    <t>0210150</t>
  </si>
  <si>
    <t>0212010</t>
  </si>
  <si>
    <t>0212141</t>
  </si>
  <si>
    <t>0212140</t>
  </si>
  <si>
    <t>2140</t>
  </si>
  <si>
    <t>0212142</t>
  </si>
  <si>
    <t>0212143</t>
  </si>
  <si>
    <t>0200000</t>
  </si>
  <si>
    <t>0210000</t>
  </si>
  <si>
    <t>0212150</t>
  </si>
  <si>
    <t>0214080</t>
  </si>
  <si>
    <t>0217520</t>
  </si>
  <si>
    <t>Про затвердження складових</t>
  </si>
  <si>
    <t xml:space="preserve">програмної класифікації видатків </t>
  </si>
  <si>
    <t>та кредитування місцевих бюджетів</t>
  </si>
  <si>
    <t>6010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</si>
  <si>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</si>
  <si>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Багатопрофільна стаціонарна медична допомога населенню(місцевий бюджет)</t>
  </si>
  <si>
    <t>3131</t>
  </si>
  <si>
    <t>Реалізація державної політики у молодіжній  сфері</t>
  </si>
  <si>
    <t>Здійснення заходів та реалізація проектів на виконання Державної цільової соціальної програми «Молодь України»</t>
  </si>
  <si>
    <t>0210180</t>
  </si>
  <si>
    <t>0180</t>
  </si>
  <si>
    <t>0611010</t>
  </si>
  <si>
    <t>Дошкільна установа №1</t>
  </si>
  <si>
    <t>Дошкільна установа №2</t>
  </si>
  <si>
    <t>Інші програми, заклади та заходи у сфері освіти</t>
  </si>
  <si>
    <t>1161</t>
  </si>
  <si>
    <t>1162</t>
  </si>
  <si>
    <t>1160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</si>
  <si>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</si>
  <si>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Інші заклади та заходи в галузі культури і мистецтва</t>
  </si>
  <si>
    <t>Розвиток дитячо-юнацького та резервного спорту</t>
  </si>
  <si>
    <t>Проведення спортивної роботи в регіоні</t>
  </si>
  <si>
    <t>0611020</t>
  </si>
  <si>
    <t>0611090</t>
  </si>
  <si>
    <t>0611150</t>
  </si>
  <si>
    <t>061160</t>
  </si>
  <si>
    <t>0611161</t>
  </si>
  <si>
    <t>0611162</t>
  </si>
  <si>
    <t>0614030</t>
  </si>
  <si>
    <t>0614060</t>
  </si>
  <si>
    <t>0611100</t>
  </si>
  <si>
    <t>0614080</t>
  </si>
  <si>
    <t>0615030</t>
  </si>
  <si>
    <t>0615031</t>
  </si>
  <si>
    <t>0615010</t>
  </si>
  <si>
    <t>0615011</t>
  </si>
  <si>
    <t>060000</t>
  </si>
  <si>
    <t>7350</t>
  </si>
  <si>
    <t>0217350</t>
  </si>
  <si>
    <t>Управління праці та соціального захисту населення</t>
  </si>
  <si>
    <t>Інші заклади та заходи</t>
  </si>
  <si>
    <t>Соціальний захист ветеранів війни та праці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</si>
  <si>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</si>
  <si>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</si>
  <si>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</si>
  <si>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</si>
  <si>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благоустрою населених пунктів</t>
  </si>
  <si>
    <t>Експлуатація та технічне обслуговування житлового фонду</t>
  </si>
  <si>
    <t>Інша діяльність у сфері державного управління</t>
  </si>
  <si>
    <t>Надання позашкільної освіти позашкільними закладами освіти, заходи із позашкільної роботи з дітьми</t>
  </si>
  <si>
    <t xml:space="preserve">Методичне забезпечення діяльності навчальних закладів  </t>
  </si>
  <si>
    <t>Забезпечення діяльності бібліотек</t>
  </si>
  <si>
    <t>Утримання та ефективна експлуатація об"єктів житлово-комунального господарства</t>
  </si>
  <si>
    <t>грн.</t>
  </si>
  <si>
    <t>8330</t>
  </si>
  <si>
    <t>Інша діяльність у сфері екології та охорони природних ресурсів</t>
  </si>
  <si>
    <t>Багатопрофільна стаціонарна медична допомога населенню(медична субвенція з державного бюджету)</t>
  </si>
  <si>
    <t>Програми і централізовані заходи у галузі охорони здоров’я (субвенція з  державного бюджету)</t>
  </si>
  <si>
    <t>Програми і централізовані заходи з імунопрофілактики(субвенція з державного бюджету)</t>
  </si>
  <si>
    <t>Інші заходи у сфері соціального захисту і соціального забезпчення</t>
  </si>
  <si>
    <t>1060</t>
  </si>
  <si>
    <t>Інші  програми, заклади та заходи у сфері охорони здоров’я</t>
  </si>
  <si>
    <t>0212152</t>
  </si>
  <si>
    <t>2152</t>
  </si>
  <si>
    <t>Програми і централізовані заходи боротьби з туберкульозом(субвенція з державного бюджету )</t>
  </si>
  <si>
    <t>Програми і централізовані заходи профілактики ВІЛ-інфекції/ СНІДу(субвенція з державного бюджету)</t>
  </si>
  <si>
    <t>0214082</t>
  </si>
  <si>
    <t>4082</t>
  </si>
  <si>
    <t>Інші заходи в галузі культури та мистецтва</t>
  </si>
  <si>
    <t>Субвенції з державного бюджету</t>
  </si>
  <si>
    <t>3040</t>
  </si>
  <si>
    <t>Надання допомоги сім"ям з  дітьми, малозабезпеченим сім"ям,тимчасової допомоги дітям</t>
  </si>
  <si>
    <t>3041</t>
  </si>
  <si>
    <t>Надання допомоги у зв'язку з вагітністю і пологами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</si>
  <si>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</si>
  <si>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</si>
  <si>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</si>
  <si>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</si>
  <si>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</si>
  <si>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</si>
  <si>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</si>
  <si>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</si>
  <si>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</si>
  <si>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3081</t>
  </si>
  <si>
    <t>3080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</si>
  <si>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</si>
  <si>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</si>
  <si>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</si>
  <si>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</si>
  <si>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</si>
  <si>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</si>
  <si>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</si>
  <si>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3010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</si>
  <si>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</si>
  <si>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</si>
  <si>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</si>
  <si>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</si>
  <si>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</si>
  <si>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</si>
  <si>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</si>
  <si>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</si>
  <si>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Інша діяльність у сфері державного управління (Міська програма про утримання, охорону об"єктів та атеріальних цінностей комунальної власності територіальної громади)</t>
  </si>
  <si>
    <t>Розроблення схем планування та забудови територій (містобудівної документації), в тому числі:</t>
  </si>
  <si>
    <t>Реалізація Національної програми інформатизації, в тому числі:</t>
  </si>
  <si>
    <t>Міська програма інформатизації</t>
  </si>
  <si>
    <t>Програма підтримки розвитку місцевого самоврядування</t>
  </si>
  <si>
    <t>Надання дошкільної освіти, в тому числі:</t>
  </si>
  <si>
    <t>0613242</t>
  </si>
  <si>
    <t>0613240</t>
  </si>
  <si>
    <t>3240</t>
  </si>
  <si>
    <t>3242</t>
  </si>
  <si>
    <t>0824</t>
  </si>
  <si>
    <t>Забезпечення діяльності палаців і будинків культури,клубів,центрів дозвілля та інших клубних закладів, в тому числі:</t>
  </si>
  <si>
    <t>0614082</t>
  </si>
  <si>
    <t>3130</t>
  </si>
  <si>
    <t>Інша діяльність у сфері державного управління, в тому числі:</t>
  </si>
  <si>
    <t>Забезпечення діяльності інших закладів у сфері освіти</t>
  </si>
  <si>
    <t>Інші програми та заходи у сфері освіти</t>
  </si>
  <si>
    <t>Надання державної соціальної допомоги малозабезпеченим сім"ям</t>
  </si>
  <si>
    <t>7300</t>
  </si>
  <si>
    <t>Будівництво та регіональний розвиток</t>
  </si>
  <si>
    <t>6000</t>
  </si>
  <si>
    <t>Житлово-комунальне господарство</t>
  </si>
  <si>
    <t>7330</t>
  </si>
  <si>
    <t>Будівництво інших об"єктів соціальної та виробничої інфраструктури комунальної власності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</si>
  <si>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</si>
  <si>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</si>
  <si>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</si>
  <si>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</si>
  <si>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</si>
  <si>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8300</t>
  </si>
  <si>
    <t>Охорона навколишнього природного середовища</t>
  </si>
  <si>
    <t>7320</t>
  </si>
  <si>
    <r>
      <t>Будівництво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освітніх установ та закладів</t>
    </r>
  </si>
  <si>
    <t>7321</t>
  </si>
  <si>
    <r>
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</t>
    </r>
    <r>
      <rPr>
        <b/>
        <sz val="10"/>
        <rFont val="Times New Roman"/>
        <family val="1"/>
      </rPr>
      <t>(місцевий бюджет)</t>
    </r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</si>
  <si>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</si>
  <si>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</si>
  <si>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</si>
  <si>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</si>
  <si>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</si>
  <si>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</si>
  <si>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1020</t>
  </si>
  <si>
    <r>
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</t>
    </r>
    <r>
      <rPr>
        <b/>
        <sz val="10"/>
        <rFont val="Times New Roman"/>
        <family val="1"/>
      </rPr>
      <t>(освітня субвенція)</t>
    </r>
  </si>
  <si>
    <r>
      <t>РОЗПОДІЛ</t>
    </r>
    <r>
      <rPr>
        <b/>
        <sz val="14"/>
        <rFont val="Times New Roman"/>
        <family val="1"/>
      </rPr>
      <t xml:space="preserve">
видатків бюджету м. Теплодар  на 2019 рік</t>
    </r>
  </si>
  <si>
    <t>Розроблення схем планування та забудови територій (містобудівної документації)</t>
  </si>
  <si>
    <t>0212144</t>
  </si>
  <si>
    <t>2144</t>
  </si>
  <si>
    <t>0212146</t>
  </si>
  <si>
    <t>2146</t>
  </si>
  <si>
    <t>Інші  програми,  та заходи у сфері охорони здоров’я</t>
  </si>
  <si>
    <t xml:space="preserve">Надання соціальних гарантій інвалідам,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</si>
  <si>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</si>
  <si>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допомоги особам з інваліднісю, дітям з інвалідністю, особам, які не мають права на пенсію, непрацююічій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 а особою з інвалідністю І групи, а також за особо,яка досягла 80-річного віку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</si>
  <si>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</si>
  <si>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</si>
  <si>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6020</t>
  </si>
  <si>
    <t xml:space="preserve">Забезпечення функціонування підприємств,установ та організацій,що виробляють,виконують та/або надають житлово-комунальні послуги </t>
  </si>
  <si>
    <t>Додаток 2</t>
  </si>
  <si>
    <t>Теплодарської міської ради</t>
  </si>
  <si>
    <t>Субвенції з обласного бюджету</t>
  </si>
  <si>
    <t>3050</t>
  </si>
  <si>
    <t>3090</t>
  </si>
  <si>
    <t>3171</t>
  </si>
  <si>
    <t>0610</t>
  </si>
  <si>
    <t>7368</t>
  </si>
  <si>
    <t>0490</t>
  </si>
  <si>
    <t>Виконання інвестиційних проектів за рахунок субвенцій з інших бюджетів</t>
  </si>
  <si>
    <t>Інші субвенції(Пільгове медичне обслуговування осіб, які постраждали внаслідок Чорнобильської катастрофи0</t>
  </si>
  <si>
    <t>Інші субвенції (Видатки на поховання учасників бойових дій та осіб з інвалідністю внаслідок війни)</t>
  </si>
  <si>
    <t>Інші субвенції(Компенсаційні виплати особам з інвалідністю на бензин, ремонт, технічне обслуговування автомобілів, мотоколясок і на транспортне обслуговування)</t>
  </si>
  <si>
    <r>
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</t>
    </r>
    <r>
      <rPr>
        <b/>
        <sz val="10"/>
        <rFont val="Times New Roman"/>
        <family val="1"/>
      </rPr>
      <t>(  на надання державної підтримки особам з особливими освітніми потребами за рахунок відповідної субвенції з державного бюджету)</t>
    </r>
  </si>
  <si>
    <t>8130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</si>
  <si>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</si>
  <si>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</si>
  <si>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</si>
  <si>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Забезпечення діяльності місцевої пожежної охорони</t>
  </si>
  <si>
    <t>8200</t>
  </si>
  <si>
    <t>Громадський порядок та безпека</t>
  </si>
  <si>
    <t>8230</t>
  </si>
  <si>
    <t>0380</t>
  </si>
  <si>
    <t>Інші заходи громадського порядку та безпеки</t>
  </si>
  <si>
    <t>8110</t>
  </si>
  <si>
    <t>Заходи із запобігання та ліквідації надзвичайних ситуацій та наслідків стихійного лиха</t>
  </si>
  <si>
    <t>у тому числі бюджет розвитку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</si>
  <si>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</si>
  <si>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Централізовані заходи з лікування хворих на цукровий та нецукровий діабет(субвенціяз місцевого бюджету на здійснення переданих видатківу сфері охорони здоров"яза рахунок коштів медичної субвенції (цільові кошти для медичного обслуговуванняв нутрішньо переміщених осіб)</t>
  </si>
  <si>
    <t xml:space="preserve">Централізовані заходи з лікування хворих на цукровий та нецукровий діабет(субвенціяз місцевого бюджету на здійснення переданих видатківу сфері охорони здоров"яза рахунок коштів медичної субвенції </t>
  </si>
  <si>
    <t>Відшкодування вартості лікарських засобів для лікування окремих захворювань(субвенція з державного бюджету місцевим бюджетамна відшкодування вартості лікарських засобів для лікування окремих захворювань)</t>
  </si>
  <si>
    <t>Відшкодування вартості лікарських засобів для лікування окремих захворювань(місцевий бюджет)</t>
  </si>
  <si>
    <t>Інші субвенції з місцевого бюджету</t>
  </si>
  <si>
    <t>в тому числі:</t>
  </si>
  <si>
    <t>Субвенція на галузь" Соціальне забезпечення" з міського бюджету міста Теплодар до районого бюджету Біляївського району для надання соціальних послуг мешканцям міста Теплодар у 2019 році</t>
  </si>
  <si>
    <t>Субвенція з місцевого бюджету за рахунок залишку коштів, що утворився на почток бюджетного періоду (закупівля україномовних дидактичних матеріалів)</t>
  </si>
  <si>
    <t>Будівництво об'єктів соціально-культурного призначення</t>
  </si>
  <si>
    <t xml:space="preserve">до рішення </t>
  </si>
  <si>
    <t>від 26 березня 2019р.</t>
  </si>
  <si>
    <t>С.П.Одарич</t>
  </si>
  <si>
    <t xml:space="preserve">Начальник фінансового управління             </t>
  </si>
  <si>
    <t>№551-VII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</si>
</sst>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2" fillId="3" borderId="0" applyNumberFormat="0" applyBorder="0" applyAlignment="0" applyProtection="0"/>
    <xf numFmtId="0" fontId="16" fillId="4" borderId="0" applyNumberFormat="0" applyBorder="0" applyAlignment="0" applyProtection="0"/>
    <xf numFmtId="0" fontId="52" fillId="5" borderId="0" applyNumberFormat="0" applyBorder="0" applyAlignment="0" applyProtection="0"/>
    <xf numFmtId="0" fontId="16" fillId="6" borderId="0" applyNumberFormat="0" applyBorder="0" applyAlignment="0" applyProtection="0"/>
    <xf numFmtId="0" fontId="52" fillId="7" borderId="0" applyNumberFormat="0" applyBorder="0" applyAlignment="0" applyProtection="0"/>
    <xf numFmtId="0" fontId="16" fillId="8" borderId="0" applyNumberFormat="0" applyBorder="0" applyAlignment="0" applyProtection="0"/>
    <xf numFmtId="0" fontId="52" fillId="9" borderId="0" applyNumberFormat="0" applyBorder="0" applyAlignment="0" applyProtection="0"/>
    <xf numFmtId="0" fontId="16" fillId="10" borderId="0" applyNumberFormat="0" applyBorder="0" applyAlignment="0" applyProtection="0"/>
    <xf numFmtId="0" fontId="52" fillId="11" borderId="0" applyNumberFormat="0" applyBorder="0" applyAlignment="0" applyProtection="0"/>
    <xf numFmtId="0" fontId="16" fillId="12" borderId="0" applyNumberFormat="0" applyBorder="0" applyAlignment="0" applyProtection="0"/>
    <xf numFmtId="0" fontId="52" fillId="13" borderId="0" applyNumberFormat="0" applyBorder="0" applyAlignment="0" applyProtection="0"/>
    <xf numFmtId="0" fontId="16" fillId="14" borderId="0" applyNumberFormat="0" applyBorder="0" applyAlignment="0" applyProtection="0"/>
    <xf numFmtId="0" fontId="52" fillId="15" borderId="0" applyNumberFormat="0" applyBorder="0" applyAlignment="0" applyProtection="0"/>
    <xf numFmtId="0" fontId="16" fillId="16" borderId="0" applyNumberFormat="0" applyBorder="0" applyAlignment="0" applyProtection="0"/>
    <xf numFmtId="0" fontId="52" fillId="17" borderId="0" applyNumberFormat="0" applyBorder="0" applyAlignment="0" applyProtection="0"/>
    <xf numFmtId="0" fontId="16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8" borderId="0" applyNumberFormat="0" applyBorder="0" applyAlignment="0" applyProtection="0"/>
    <xf numFmtId="0" fontId="52" fillId="20" borderId="0" applyNumberFormat="0" applyBorder="0" applyAlignment="0" applyProtection="0"/>
    <xf numFmtId="0" fontId="16" fillId="14" borderId="0" applyNumberFormat="0" applyBorder="0" applyAlignment="0" applyProtection="0"/>
    <xf numFmtId="0" fontId="52" fillId="21" borderId="0" applyNumberFormat="0" applyBorder="0" applyAlignment="0" applyProtection="0"/>
    <xf numFmtId="0" fontId="16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24" borderId="0" applyNumberFormat="0" applyBorder="0" applyAlignment="0" applyProtection="0"/>
    <xf numFmtId="0" fontId="53" fillId="25" borderId="0" applyNumberFormat="0" applyBorder="0" applyAlignment="0" applyProtection="0"/>
    <xf numFmtId="0" fontId="15" fillId="16" borderId="0" applyNumberFormat="0" applyBorder="0" applyAlignment="0" applyProtection="0"/>
    <xf numFmtId="0" fontId="53" fillId="26" borderId="0" applyNumberFormat="0" applyBorder="0" applyAlignment="0" applyProtection="0"/>
    <xf numFmtId="0" fontId="15" fillId="18" borderId="0" applyNumberFormat="0" applyBorder="0" applyAlignment="0" applyProtection="0"/>
    <xf numFmtId="0" fontId="53" fillId="27" borderId="0" applyNumberFormat="0" applyBorder="0" applyAlignment="0" applyProtection="0"/>
    <xf numFmtId="0" fontId="15" fillId="28" borderId="0" applyNumberFormat="0" applyBorder="0" applyAlignment="0" applyProtection="0"/>
    <xf numFmtId="0" fontId="53" fillId="29" borderId="0" applyNumberFormat="0" applyBorder="0" applyAlignment="0" applyProtection="0"/>
    <xf numFmtId="0" fontId="15" fillId="30" borderId="0" applyNumberFormat="0" applyBorder="0" applyAlignment="0" applyProtection="0"/>
    <xf numFmtId="0" fontId="53" fillId="31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23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9" fillId="12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57" fillId="47" borderId="8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8" fillId="4" borderId="0" applyNumberFormat="0" applyBorder="0" applyAlignment="0" applyProtection="0"/>
    <xf numFmtId="0" fontId="59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0" fillId="47" borderId="12" applyNumberFormat="0" applyAlignment="0" applyProtection="0"/>
    <xf numFmtId="0" fontId="20" fillId="0" borderId="13" applyNumberFormat="0" applyFill="0" applyAlignment="0" applyProtection="0"/>
    <xf numFmtId="0" fontId="61" fillId="51" borderId="0" applyNumberFormat="0" applyBorder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3" fillId="0" borderId="0" xfId="0" applyFont="1" applyFill="1" applyAlignment="1">
      <alignment/>
    </xf>
    <xf numFmtId="49" fontId="28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0" fillId="52" borderId="0" xfId="0" applyFont="1" applyFill="1" applyBorder="1" applyAlignment="1">
      <alignment/>
    </xf>
    <xf numFmtId="0" fontId="64" fillId="52" borderId="0" xfId="0" applyFont="1" applyFill="1" applyBorder="1" applyAlignment="1">
      <alignment/>
    </xf>
    <xf numFmtId="0" fontId="21" fillId="52" borderId="0" xfId="0" applyFont="1" applyFill="1" applyAlignment="1">
      <alignment/>
    </xf>
    <xf numFmtId="0" fontId="21" fillId="52" borderId="14" xfId="0" applyFont="1" applyFill="1" applyBorder="1" applyAlignment="1">
      <alignment/>
    </xf>
    <xf numFmtId="0" fontId="0" fillId="52" borderId="14" xfId="0" applyFont="1" applyFill="1" applyBorder="1" applyAlignment="1">
      <alignment/>
    </xf>
    <xf numFmtId="0" fontId="5" fillId="52" borderId="14" xfId="0" applyFont="1" applyFill="1" applyBorder="1" applyAlignment="1">
      <alignment/>
    </xf>
    <xf numFmtId="0" fontId="21" fillId="52" borderId="0" xfId="0" applyFont="1" applyFill="1" applyBorder="1" applyAlignment="1">
      <alignment/>
    </xf>
    <xf numFmtId="0" fontId="0" fillId="52" borderId="0" xfId="0" applyFont="1" applyFill="1" applyAlignment="1">
      <alignment/>
    </xf>
    <xf numFmtId="0" fontId="5" fillId="52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3" fillId="52" borderId="0" xfId="0" applyFont="1" applyFill="1" applyBorder="1" applyAlignment="1">
      <alignment/>
    </xf>
    <xf numFmtId="0" fontId="66" fillId="52" borderId="0" xfId="0" applyFont="1" applyFill="1" applyBorder="1" applyAlignment="1">
      <alignment/>
    </xf>
    <xf numFmtId="0" fontId="36" fillId="52" borderId="0" xfId="0" applyFont="1" applyFill="1" applyBorder="1" applyAlignment="1">
      <alignment/>
    </xf>
    <xf numFmtId="0" fontId="65" fillId="52" borderId="0" xfId="0" applyFont="1" applyFill="1" applyBorder="1" applyAlignment="1">
      <alignment/>
    </xf>
    <xf numFmtId="0" fontId="67" fillId="5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1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32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52" borderId="0" xfId="0" applyFont="1" applyFill="1" applyBorder="1" applyAlignment="1">
      <alignment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2" fontId="21" fillId="0" borderId="14" xfId="93" applyNumberFormat="1" applyFont="1" applyFill="1" applyBorder="1" applyAlignment="1">
      <alignment horizontal="center" vertical="center"/>
      <protection/>
    </xf>
    <xf numFmtId="2" fontId="35" fillId="0" borderId="14" xfId="93" applyNumberFormat="1" applyFont="1" applyFill="1" applyBorder="1" applyAlignment="1">
      <alignment horizontal="center" vertical="center"/>
      <protection/>
    </xf>
    <xf numFmtId="2" fontId="5" fillId="0" borderId="14" xfId="93" applyNumberFormat="1" applyFont="1" applyFill="1" applyBorder="1" applyAlignment="1">
      <alignment horizontal="center" vertical="center"/>
      <protection/>
    </xf>
    <xf numFmtId="2" fontId="0" fillId="0" borderId="14" xfId="93" applyNumberFormat="1" applyFont="1" applyFill="1" applyBorder="1" applyAlignment="1">
      <alignment horizontal="center" vertical="center"/>
      <protection/>
    </xf>
    <xf numFmtId="2" fontId="39" fillId="0" borderId="14" xfId="93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vertical="center"/>
      <protection/>
    </xf>
    <xf numFmtId="192" fontId="0" fillId="0" borderId="0" xfId="93" applyNumberFormat="1" applyFont="1" applyFill="1" applyBorder="1">
      <alignment vertical="top"/>
      <protection/>
    </xf>
    <xf numFmtId="0" fontId="35" fillId="0" borderId="18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 shrinkToFit="1"/>
    </xf>
    <xf numFmtId="0" fontId="0" fillId="0" borderId="18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18" xfId="100" applyFont="1" applyFill="1" applyBorder="1" applyAlignment="1">
      <alignment vertical="top" wrapText="1"/>
      <protection/>
    </xf>
    <xf numFmtId="0" fontId="5" fillId="0" borderId="18" xfId="100" applyFont="1" applyFill="1" applyBorder="1" applyAlignment="1">
      <alignment vertical="top" wrapText="1"/>
      <protection/>
    </xf>
    <xf numFmtId="0" fontId="21" fillId="0" borderId="18" xfId="100" applyFont="1" applyFill="1" applyBorder="1" applyAlignment="1">
      <alignment horizontal="left" vertical="center" wrapText="1"/>
      <protection/>
    </xf>
    <xf numFmtId="2" fontId="21" fillId="0" borderId="18" xfId="0" applyNumberFormat="1" applyFont="1" applyFill="1" applyBorder="1" applyAlignment="1">
      <alignment wrapText="1"/>
    </xf>
    <xf numFmtId="2" fontId="35" fillId="0" borderId="18" xfId="0" applyNumberFormat="1" applyFont="1" applyFill="1" applyBorder="1" applyAlignment="1">
      <alignment wrapText="1"/>
    </xf>
    <xf numFmtId="0" fontId="21" fillId="0" borderId="18" xfId="100" applyFont="1" applyFill="1" applyBorder="1" applyAlignment="1">
      <alignment vertical="top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wrapText="1"/>
    </xf>
    <xf numFmtId="0" fontId="35" fillId="0" borderId="18" xfId="0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wrapText="1"/>
    </xf>
    <xf numFmtId="0" fontId="39" fillId="0" borderId="18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192" fontId="39" fillId="0" borderId="18" xfId="93" applyNumberFormat="1" applyFont="1" applyFill="1" applyBorder="1" applyAlignment="1">
      <alignment horizontal="left" vertical="center" wrapText="1"/>
      <protection/>
    </xf>
    <xf numFmtId="0" fontId="29" fillId="0" borderId="18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left" vertical="center" wrapText="1"/>
    </xf>
    <xf numFmtId="2" fontId="21" fillId="0" borderId="20" xfId="93" applyNumberFormat="1" applyFont="1" applyFill="1" applyBorder="1" applyAlignment="1">
      <alignment horizontal="center" vertical="center"/>
      <protection/>
    </xf>
    <xf numFmtId="2" fontId="35" fillId="0" borderId="20" xfId="93" applyNumberFormat="1" applyFont="1" applyFill="1" applyBorder="1" applyAlignment="1">
      <alignment horizontal="center" vertical="center"/>
      <protection/>
    </xf>
    <xf numFmtId="2" fontId="5" fillId="0" borderId="20" xfId="93" applyNumberFormat="1" applyFont="1" applyFill="1" applyBorder="1" applyAlignment="1">
      <alignment horizontal="center" vertical="center"/>
      <protection/>
    </xf>
    <xf numFmtId="2" fontId="0" fillId="0" borderId="20" xfId="93" applyNumberFormat="1" applyFont="1" applyFill="1" applyBorder="1" applyAlignment="1">
      <alignment horizontal="center" vertical="center"/>
      <protection/>
    </xf>
    <xf numFmtId="2" fontId="39" fillId="0" borderId="20" xfId="93" applyNumberFormat="1" applyFont="1" applyFill="1" applyBorder="1" applyAlignment="1">
      <alignment horizontal="center" vertical="center"/>
      <protection/>
    </xf>
    <xf numFmtId="2" fontId="21" fillId="0" borderId="21" xfId="93" applyNumberFormat="1" applyFont="1" applyFill="1" applyBorder="1" applyAlignment="1">
      <alignment horizontal="center" vertical="center"/>
      <protection/>
    </xf>
    <xf numFmtId="2" fontId="35" fillId="0" borderId="21" xfId="93" applyNumberFormat="1" applyFont="1" applyFill="1" applyBorder="1" applyAlignment="1">
      <alignment horizontal="center" vertical="center"/>
      <protection/>
    </xf>
    <xf numFmtId="2" fontId="5" fillId="0" borderId="21" xfId="93" applyNumberFormat="1" applyFont="1" applyFill="1" applyBorder="1" applyAlignment="1">
      <alignment horizontal="center" vertical="center"/>
      <protection/>
    </xf>
    <xf numFmtId="2" fontId="0" fillId="0" borderId="21" xfId="93" applyNumberFormat="1" applyFont="1" applyFill="1" applyBorder="1" applyAlignment="1">
      <alignment horizontal="center" vertical="center"/>
      <protection/>
    </xf>
    <xf numFmtId="2" fontId="39" fillId="0" borderId="21" xfId="93" applyNumberFormat="1" applyFont="1" applyFill="1" applyBorder="1" applyAlignment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2" fontId="21" fillId="0" borderId="18" xfId="93" applyNumberFormat="1" applyFont="1" applyFill="1" applyBorder="1" applyAlignment="1">
      <alignment horizontal="center" vertical="center"/>
      <protection/>
    </xf>
    <xf numFmtId="2" fontId="35" fillId="0" borderId="18" xfId="93" applyNumberFormat="1" applyFont="1" applyFill="1" applyBorder="1" applyAlignment="1">
      <alignment horizontal="center" vertical="center"/>
      <protection/>
    </xf>
    <xf numFmtId="2" fontId="5" fillId="0" borderId="18" xfId="93" applyNumberFormat="1" applyFont="1" applyFill="1" applyBorder="1" applyAlignment="1">
      <alignment horizontal="center" vertical="center"/>
      <protection/>
    </xf>
    <xf numFmtId="2" fontId="0" fillId="0" borderId="18" xfId="93" applyNumberFormat="1" applyFont="1" applyFill="1" applyBorder="1" applyAlignment="1">
      <alignment horizontal="center" vertical="center"/>
      <protection/>
    </xf>
    <xf numFmtId="2" fontId="39" fillId="0" borderId="18" xfId="93" applyNumberFormat="1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/>
    </xf>
    <xf numFmtId="0" fontId="29" fillId="0" borderId="23" xfId="0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2" fontId="0" fillId="0" borderId="24" xfId="93" applyNumberFormat="1" applyFont="1" applyFill="1" applyBorder="1" applyAlignment="1">
      <alignment horizontal="center" vertical="center"/>
      <protection/>
    </xf>
    <xf numFmtId="2" fontId="0" fillId="0" borderId="25" xfId="93" applyNumberFormat="1" applyFont="1" applyFill="1" applyBorder="1" applyAlignment="1">
      <alignment horizontal="center" vertical="center"/>
      <protection/>
    </xf>
    <xf numFmtId="2" fontId="0" fillId="0" borderId="23" xfId="93" applyNumberFormat="1" applyFont="1" applyFill="1" applyBorder="1" applyAlignment="1">
      <alignment horizontal="center" vertical="center"/>
      <protection/>
    </xf>
    <xf numFmtId="2" fontId="0" fillId="0" borderId="15" xfId="93" applyNumberFormat="1" applyFont="1" applyFill="1" applyBorder="1" applyAlignment="1">
      <alignment horizontal="center" vertical="center"/>
      <protection/>
    </xf>
    <xf numFmtId="2" fontId="21" fillId="0" borderId="24" xfId="93" applyNumberFormat="1" applyFont="1" applyFill="1" applyBorder="1" applyAlignment="1">
      <alignment horizontal="center" vertical="center"/>
      <protection/>
    </xf>
    <xf numFmtId="192" fontId="0" fillId="0" borderId="0" xfId="93" applyNumberFormat="1" applyFont="1" applyFill="1" applyBorder="1" applyAlignment="1">
      <alignment vertical="top"/>
      <protection/>
    </xf>
    <xf numFmtId="0" fontId="28" fillId="0" borderId="19" xfId="0" applyNumberFormat="1" applyFont="1" applyFill="1" applyBorder="1" applyAlignment="1" applyProtection="1">
      <alignment/>
      <protection/>
    </xf>
    <xf numFmtId="2" fontId="28" fillId="0" borderId="26" xfId="93" applyNumberFormat="1" applyFont="1" applyFill="1" applyBorder="1" applyAlignment="1">
      <alignment horizontal="center" vertical="center"/>
      <protection/>
    </xf>
    <xf numFmtId="2" fontId="28" fillId="0" borderId="27" xfId="93" applyNumberFormat="1" applyFont="1" applyFill="1" applyBorder="1" applyAlignment="1">
      <alignment horizontal="center" vertical="center"/>
      <protection/>
    </xf>
    <xf numFmtId="2" fontId="28" fillId="0" borderId="28" xfId="93" applyNumberFormat="1" applyFont="1" applyFill="1" applyBorder="1" applyAlignment="1">
      <alignment horizontal="center" vertical="center"/>
      <protection/>
    </xf>
    <xf numFmtId="2" fontId="28" fillId="0" borderId="29" xfId="93" applyNumberFormat="1" applyFont="1" applyFill="1" applyBorder="1" applyAlignment="1">
      <alignment horizontal="center" vertical="center"/>
      <protection/>
    </xf>
    <xf numFmtId="2" fontId="21" fillId="0" borderId="26" xfId="93" applyNumberFormat="1" applyFont="1" applyFill="1" applyBorder="1" applyAlignment="1">
      <alignment horizontal="center" vertical="center"/>
      <protection/>
    </xf>
    <xf numFmtId="0" fontId="28" fillId="0" borderId="3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21" fillId="0" borderId="31" xfId="93" applyNumberFormat="1" applyFont="1" applyFill="1" applyBorder="1" applyAlignment="1">
      <alignment horizontal="center" vertical="center"/>
      <protection/>
    </xf>
    <xf numFmtId="2" fontId="21" fillId="0" borderId="32" xfId="93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192" fontId="0" fillId="0" borderId="0" xfId="93" applyNumberFormat="1" applyFont="1" applyFill="1" applyBorder="1" applyAlignment="1">
      <alignment horizontal="left" vertical="top"/>
      <protection/>
    </xf>
    <xf numFmtId="0" fontId="29" fillId="0" borderId="0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192" fontId="0" fillId="0" borderId="0" xfId="93" applyNumberFormat="1" applyFont="1" applyFill="1" applyBorder="1" applyAlignment="1">
      <alignment horizontal="center" vertical="top"/>
      <protection/>
    </xf>
    <xf numFmtId="0" fontId="28" fillId="0" borderId="34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showGridLines="0" showZeros="0" tabSelected="1" view="pageBreakPreview" zoomScale="120" zoomScaleNormal="120" zoomScaleSheetLayoutView="120" zoomScalePageLayoutView="0" workbookViewId="0" topLeftCell="F1">
      <selection activeCell="P9" sqref="P9"/>
    </sheetView>
  </sheetViews>
  <sheetFormatPr defaultColWidth="9.16015625" defaultRowHeight="12.75"/>
  <cols>
    <col min="1" max="1" width="3.83203125" style="1" hidden="1" customWidth="1"/>
    <col min="2" max="2" width="14.66015625" style="1" customWidth="1"/>
    <col min="3" max="3" width="14.5" style="1" customWidth="1"/>
    <col min="4" max="4" width="11.66015625" style="1" customWidth="1"/>
    <col min="5" max="5" width="42" style="2" customWidth="1"/>
    <col min="6" max="6" width="18.5" style="111" customWidth="1"/>
    <col min="7" max="7" width="15.16015625" style="1" customWidth="1"/>
    <col min="8" max="8" width="17.66015625" style="1" customWidth="1"/>
    <col min="9" max="9" width="13.83203125" style="1" customWidth="1"/>
    <col min="10" max="10" width="13.16015625" style="1" customWidth="1"/>
    <col min="11" max="11" width="15.5" style="111" customWidth="1"/>
    <col min="12" max="12" width="15.66015625" style="1" customWidth="1"/>
    <col min="13" max="13" width="13.83203125" style="1" customWidth="1"/>
    <col min="14" max="15" width="12.66015625" style="1" customWidth="1"/>
    <col min="16" max="16" width="15.33203125" style="1" customWidth="1"/>
    <col min="17" max="17" width="19" style="111" customWidth="1"/>
    <col min="18" max="16384" width="9.16015625" style="8" customWidth="1"/>
  </cols>
  <sheetData>
    <row r="1" spans="4:17" ht="12.75">
      <c r="D1" s="10"/>
      <c r="E1" s="134"/>
      <c r="F1" s="10"/>
      <c r="G1" s="10"/>
      <c r="H1" s="10"/>
      <c r="I1" s="10"/>
      <c r="J1" s="10"/>
      <c r="K1" s="10"/>
      <c r="L1" s="10"/>
      <c r="M1" s="10"/>
      <c r="P1" s="10"/>
      <c r="Q1" s="10"/>
    </row>
    <row r="2" spans="4:17" ht="12.75">
      <c r="D2" s="10"/>
      <c r="E2" s="134"/>
      <c r="F2" s="10"/>
      <c r="G2" s="10"/>
      <c r="H2" s="10"/>
      <c r="I2" s="10"/>
      <c r="J2" s="10"/>
      <c r="K2" s="10"/>
      <c r="L2" s="10"/>
      <c r="M2" s="10"/>
      <c r="P2" s="10"/>
      <c r="Q2" s="10"/>
    </row>
    <row r="3" spans="4:17" ht="12.75">
      <c r="D3" s="10"/>
      <c r="E3" s="134"/>
      <c r="F3" s="10"/>
      <c r="G3" s="10"/>
      <c r="H3" s="10"/>
      <c r="I3" s="10"/>
      <c r="J3" s="10"/>
      <c r="K3" s="10"/>
      <c r="L3" s="10"/>
      <c r="M3" s="10"/>
      <c r="P3" s="10"/>
      <c r="Q3" s="10"/>
    </row>
    <row r="4" spans="4:17" ht="12.75">
      <c r="D4" s="10"/>
      <c r="E4" s="134"/>
      <c r="F4" s="10"/>
      <c r="G4" s="10"/>
      <c r="H4" s="10"/>
      <c r="I4" s="10"/>
      <c r="J4" s="10"/>
      <c r="K4" s="10"/>
      <c r="L4" s="10"/>
      <c r="M4" s="10"/>
      <c r="P4" s="10"/>
      <c r="Q4" s="10"/>
    </row>
    <row r="5" spans="1:17" s="57" customFormat="1" ht="18.75" customHeight="1">
      <c r="A5" s="56"/>
      <c r="B5" s="60"/>
      <c r="C5" s="60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60"/>
      <c r="O5" s="60"/>
      <c r="P5" s="135" t="s">
        <v>224</v>
      </c>
      <c r="Q5" s="135"/>
    </row>
    <row r="6" spans="1:17" s="57" customFormat="1" ht="18.75" customHeight="1">
      <c r="A6" s="56"/>
      <c r="B6" s="60"/>
      <c r="C6" s="60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60"/>
      <c r="O6" s="60"/>
      <c r="P6" s="135" t="s">
        <v>261</v>
      </c>
      <c r="Q6" s="135"/>
    </row>
    <row r="7" spans="1:17" s="57" customFormat="1" ht="18.75" customHeight="1">
      <c r="A7" s="56"/>
      <c r="B7" s="60"/>
      <c r="C7" s="6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60"/>
      <c r="O7" s="60"/>
      <c r="P7" s="135" t="s">
        <v>225</v>
      </c>
      <c r="Q7" s="135"/>
    </row>
    <row r="8" spans="4:17" ht="19.5" customHeight="1">
      <c r="D8" s="10"/>
      <c r="E8" s="134"/>
      <c r="F8" s="136"/>
      <c r="G8" s="136"/>
      <c r="H8" s="136"/>
      <c r="I8" s="136"/>
      <c r="J8" s="136"/>
      <c r="K8" s="136"/>
      <c r="L8" s="136"/>
      <c r="M8" s="136"/>
      <c r="N8" s="3"/>
      <c r="O8" s="61"/>
      <c r="P8" s="157" t="s">
        <v>262</v>
      </c>
      <c r="Q8" s="158"/>
    </row>
    <row r="9" spans="4:17" ht="19.5" customHeight="1">
      <c r="D9" s="10"/>
      <c r="E9" s="134"/>
      <c r="F9" s="136"/>
      <c r="G9" s="136"/>
      <c r="H9" s="136"/>
      <c r="I9" s="136"/>
      <c r="J9" s="136"/>
      <c r="K9" s="136"/>
      <c r="L9" s="136"/>
      <c r="M9" s="136"/>
      <c r="N9" s="3"/>
      <c r="O9" s="61"/>
      <c r="P9" s="142" t="s">
        <v>265</v>
      </c>
      <c r="Q9" s="143"/>
    </row>
    <row r="10" spans="2:17" ht="45" customHeight="1">
      <c r="B10" s="149" t="s">
        <v>210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</row>
    <row r="11" spans="2:17" ht="19.5" thickBot="1">
      <c r="B11" s="137"/>
      <c r="C11" s="138"/>
      <c r="D11" s="138"/>
      <c r="E11" s="139"/>
      <c r="F11" s="138"/>
      <c r="G11" s="138"/>
      <c r="H11" s="140"/>
      <c r="I11" s="138"/>
      <c r="J11" s="138"/>
      <c r="K11" s="137"/>
      <c r="L11" s="138"/>
      <c r="M11" s="138"/>
      <c r="N11" s="138"/>
      <c r="O11" s="138"/>
      <c r="P11" s="138"/>
      <c r="Q11" s="141" t="s">
        <v>119</v>
      </c>
    </row>
    <row r="12" spans="1:17" ht="21.75" customHeight="1" thickBot="1">
      <c r="A12" s="21"/>
      <c r="B12" s="162" t="s">
        <v>204</v>
      </c>
      <c r="C12" s="162" t="s">
        <v>205</v>
      </c>
      <c r="D12" s="162" t="s">
        <v>206</v>
      </c>
      <c r="E12" s="160" t="s">
        <v>207</v>
      </c>
      <c r="F12" s="151" t="s">
        <v>0</v>
      </c>
      <c r="G12" s="152"/>
      <c r="H12" s="152"/>
      <c r="I12" s="152"/>
      <c r="J12" s="152"/>
      <c r="K12" s="151" t="s">
        <v>1</v>
      </c>
      <c r="L12" s="152"/>
      <c r="M12" s="152"/>
      <c r="N12" s="152"/>
      <c r="O12" s="152"/>
      <c r="P12" s="177"/>
      <c r="Q12" s="167" t="s">
        <v>2</v>
      </c>
    </row>
    <row r="13" spans="1:17" ht="16.5" customHeight="1">
      <c r="A13" s="22"/>
      <c r="B13" s="162"/>
      <c r="C13" s="162"/>
      <c r="D13" s="162"/>
      <c r="E13" s="161"/>
      <c r="F13" s="154" t="s">
        <v>3</v>
      </c>
      <c r="G13" s="165" t="s">
        <v>4</v>
      </c>
      <c r="H13" s="159" t="s">
        <v>5</v>
      </c>
      <c r="I13" s="159"/>
      <c r="J13" s="163" t="s">
        <v>6</v>
      </c>
      <c r="K13" s="154" t="s">
        <v>3</v>
      </c>
      <c r="L13" s="165" t="s">
        <v>250</v>
      </c>
      <c r="M13" s="166" t="s">
        <v>4</v>
      </c>
      <c r="N13" s="159" t="s">
        <v>5</v>
      </c>
      <c r="O13" s="159"/>
      <c r="P13" s="164" t="s">
        <v>6</v>
      </c>
      <c r="Q13" s="168"/>
    </row>
    <row r="14" spans="1:17" ht="20.25" customHeight="1">
      <c r="A14" s="23"/>
      <c r="B14" s="162"/>
      <c r="C14" s="162"/>
      <c r="D14" s="162"/>
      <c r="E14" s="161"/>
      <c r="F14" s="155"/>
      <c r="G14" s="165"/>
      <c r="H14" s="159" t="s">
        <v>7</v>
      </c>
      <c r="I14" s="159" t="s">
        <v>8</v>
      </c>
      <c r="J14" s="163"/>
      <c r="K14" s="155"/>
      <c r="L14" s="165"/>
      <c r="M14" s="166"/>
      <c r="N14" s="159" t="s">
        <v>7</v>
      </c>
      <c r="O14" s="159" t="s">
        <v>8</v>
      </c>
      <c r="P14" s="164"/>
      <c r="Q14" s="168"/>
    </row>
    <row r="15" spans="1:17" ht="76.5" customHeight="1" thickBot="1">
      <c r="A15" s="10"/>
      <c r="B15" s="162"/>
      <c r="C15" s="162"/>
      <c r="D15" s="162"/>
      <c r="E15" s="161"/>
      <c r="F15" s="156"/>
      <c r="G15" s="165"/>
      <c r="H15" s="159"/>
      <c r="I15" s="159"/>
      <c r="J15" s="163"/>
      <c r="K15" s="156"/>
      <c r="L15" s="165"/>
      <c r="M15" s="166"/>
      <c r="N15" s="159"/>
      <c r="O15" s="159"/>
      <c r="P15" s="164"/>
      <c r="Q15" s="168"/>
    </row>
    <row r="16" spans="1:17" s="36" customFormat="1" ht="27.75" customHeight="1" thickBot="1">
      <c r="A16" s="70"/>
      <c r="B16" s="5" t="s">
        <v>61</v>
      </c>
      <c r="C16" s="5"/>
      <c r="D16" s="5"/>
      <c r="E16" s="72" t="s">
        <v>38</v>
      </c>
      <c r="F16" s="144">
        <f>F17</f>
        <v>20605993</v>
      </c>
      <c r="G16" s="101">
        <f aca="true" t="shared" si="0" ref="G16:P16">G17</f>
        <v>20605993</v>
      </c>
      <c r="H16" s="64">
        <f t="shared" si="0"/>
        <v>10956631</v>
      </c>
      <c r="I16" s="64">
        <f t="shared" si="0"/>
        <v>475120</v>
      </c>
      <c r="J16" s="112">
        <f t="shared" si="0"/>
        <v>0</v>
      </c>
      <c r="K16" s="144">
        <f aca="true" t="shared" si="1" ref="K16:K40">L16+M16</f>
        <v>0</v>
      </c>
      <c r="L16" s="101">
        <f t="shared" si="0"/>
        <v>0</v>
      </c>
      <c r="M16" s="64"/>
      <c r="N16" s="64">
        <f t="shared" si="0"/>
        <v>0</v>
      </c>
      <c r="O16" s="64">
        <f t="shared" si="0"/>
        <v>0</v>
      </c>
      <c r="P16" s="112">
        <f t="shared" si="0"/>
        <v>0</v>
      </c>
      <c r="Q16" s="145">
        <f>F16+K16</f>
        <v>20605993</v>
      </c>
    </row>
    <row r="17" spans="1:17" s="4" customFormat="1" ht="25.5">
      <c r="A17" s="1"/>
      <c r="B17" s="5" t="s">
        <v>62</v>
      </c>
      <c r="C17" s="5"/>
      <c r="D17" s="5"/>
      <c r="E17" s="73" t="s">
        <v>38</v>
      </c>
      <c r="F17" s="106">
        <f>G17</f>
        <v>20605993</v>
      </c>
      <c r="G17" s="101">
        <f>G18+G19+G20+G28+G29+G31+G33+G35+G37+G39</f>
        <v>20605993</v>
      </c>
      <c r="H17" s="64">
        <f aca="true" t="shared" si="2" ref="H17:P17">H18+H19+H20+H28+H29+H31+H33+H35+H37+H39</f>
        <v>10956631</v>
      </c>
      <c r="I17" s="64">
        <f t="shared" si="2"/>
        <v>475120</v>
      </c>
      <c r="J17" s="112">
        <f t="shared" si="2"/>
        <v>0</v>
      </c>
      <c r="K17" s="106">
        <f t="shared" si="1"/>
        <v>0</v>
      </c>
      <c r="L17" s="101">
        <f t="shared" si="2"/>
        <v>0</v>
      </c>
      <c r="M17" s="64"/>
      <c r="N17" s="64">
        <f t="shared" si="2"/>
        <v>0</v>
      </c>
      <c r="O17" s="64">
        <f t="shared" si="2"/>
        <v>0</v>
      </c>
      <c r="P17" s="112">
        <f t="shared" si="2"/>
        <v>0</v>
      </c>
      <c r="Q17" s="144">
        <f aca="true" t="shared" si="3" ref="Q17:Q83">F17+K17</f>
        <v>20605993</v>
      </c>
    </row>
    <row r="18" spans="1:17" s="29" customFormat="1" ht="84.75" customHeight="1">
      <c r="A18" s="17"/>
      <c r="B18" s="5" t="s">
        <v>54</v>
      </c>
      <c r="C18" s="5" t="s">
        <v>41</v>
      </c>
      <c r="D18" s="5" t="s">
        <v>9</v>
      </c>
      <c r="E18" s="74" t="s">
        <v>70</v>
      </c>
      <c r="F18" s="106">
        <v>11904671</v>
      </c>
      <c r="G18" s="101">
        <v>11949671</v>
      </c>
      <c r="H18" s="64">
        <v>10956631</v>
      </c>
      <c r="I18" s="64">
        <v>475120</v>
      </c>
      <c r="J18" s="112">
        <v>0</v>
      </c>
      <c r="K18" s="106">
        <f t="shared" si="1"/>
        <v>0</v>
      </c>
      <c r="L18" s="101"/>
      <c r="M18" s="64"/>
      <c r="N18" s="64"/>
      <c r="O18" s="64"/>
      <c r="P18" s="112"/>
      <c r="Q18" s="106">
        <f t="shared" si="3"/>
        <v>11904671</v>
      </c>
    </row>
    <row r="19" spans="1:17" s="30" customFormat="1" ht="38.25">
      <c r="A19" s="43"/>
      <c r="B19" s="5" t="s">
        <v>55</v>
      </c>
      <c r="C19" s="5" t="s">
        <v>15</v>
      </c>
      <c r="D19" s="5" t="s">
        <v>16</v>
      </c>
      <c r="E19" s="74" t="s">
        <v>122</v>
      </c>
      <c r="F19" s="106">
        <f>G19</f>
        <v>7336600</v>
      </c>
      <c r="G19" s="101">
        <f>7186600+150000</f>
        <v>7336600</v>
      </c>
      <c r="H19" s="64"/>
      <c r="I19" s="64"/>
      <c r="J19" s="112"/>
      <c r="K19" s="106">
        <f t="shared" si="1"/>
        <v>0</v>
      </c>
      <c r="L19" s="101"/>
      <c r="M19" s="64"/>
      <c r="N19" s="64"/>
      <c r="O19" s="64"/>
      <c r="P19" s="112"/>
      <c r="Q19" s="106">
        <f t="shared" si="3"/>
        <v>7336600</v>
      </c>
    </row>
    <row r="20" spans="1:17" s="31" customFormat="1" ht="38.25">
      <c r="A20" s="44"/>
      <c r="B20" s="5" t="s">
        <v>57</v>
      </c>
      <c r="C20" s="5" t="s">
        <v>58</v>
      </c>
      <c r="D20" s="5"/>
      <c r="E20" s="74" t="s">
        <v>123</v>
      </c>
      <c r="F20" s="106">
        <f>G20</f>
        <v>442005</v>
      </c>
      <c r="G20" s="101">
        <f>G21+G22+G23+G24+G26+G25+G27</f>
        <v>442005</v>
      </c>
      <c r="H20" s="64"/>
      <c r="I20" s="64"/>
      <c r="J20" s="112"/>
      <c r="K20" s="106">
        <f t="shared" si="1"/>
        <v>0</v>
      </c>
      <c r="L20" s="101"/>
      <c r="M20" s="64"/>
      <c r="N20" s="64"/>
      <c r="O20" s="64"/>
      <c r="P20" s="112"/>
      <c r="Q20" s="106">
        <f t="shared" si="3"/>
        <v>442005</v>
      </c>
    </row>
    <row r="21" spans="1:17" s="32" customFormat="1" ht="38.25">
      <c r="A21" s="45"/>
      <c r="B21" s="7" t="s">
        <v>56</v>
      </c>
      <c r="C21" s="46" t="s">
        <v>42</v>
      </c>
      <c r="D21" s="46" t="s">
        <v>17</v>
      </c>
      <c r="E21" s="75" t="s">
        <v>124</v>
      </c>
      <c r="F21" s="107">
        <v>25000</v>
      </c>
      <c r="G21" s="102">
        <f>F21</f>
        <v>25000</v>
      </c>
      <c r="H21" s="65"/>
      <c r="I21" s="65"/>
      <c r="J21" s="113"/>
      <c r="K21" s="106">
        <f t="shared" si="1"/>
        <v>0</v>
      </c>
      <c r="L21" s="102"/>
      <c r="M21" s="65"/>
      <c r="N21" s="65"/>
      <c r="O21" s="65"/>
      <c r="P21" s="113"/>
      <c r="Q21" s="106">
        <f t="shared" si="3"/>
        <v>25000</v>
      </c>
    </row>
    <row r="22" spans="1:17" s="32" customFormat="1" ht="38.25">
      <c r="A22" s="45"/>
      <c r="B22" s="7" t="s">
        <v>59</v>
      </c>
      <c r="C22" s="46" t="s">
        <v>43</v>
      </c>
      <c r="D22" s="46" t="s">
        <v>17</v>
      </c>
      <c r="E22" s="75" t="s">
        <v>130</v>
      </c>
      <c r="F22" s="107">
        <f>G22</f>
        <v>25000</v>
      </c>
      <c r="G22" s="102">
        <v>25000</v>
      </c>
      <c r="H22" s="65"/>
      <c r="I22" s="65"/>
      <c r="J22" s="113"/>
      <c r="K22" s="106">
        <f t="shared" si="1"/>
        <v>0</v>
      </c>
      <c r="L22" s="102"/>
      <c r="M22" s="65"/>
      <c r="N22" s="65"/>
      <c r="O22" s="65"/>
      <c r="P22" s="113"/>
      <c r="Q22" s="106">
        <f t="shared" si="3"/>
        <v>25000</v>
      </c>
    </row>
    <row r="23" spans="1:17" s="32" customFormat="1" ht="51">
      <c r="A23" s="45"/>
      <c r="B23" s="7" t="s">
        <v>60</v>
      </c>
      <c r="C23" s="46" t="s">
        <v>44</v>
      </c>
      <c r="D23" s="46" t="s">
        <v>17</v>
      </c>
      <c r="E23" s="75" t="s">
        <v>131</v>
      </c>
      <c r="F23" s="107">
        <f>G23</f>
        <v>30000</v>
      </c>
      <c r="G23" s="102">
        <v>30000</v>
      </c>
      <c r="H23" s="65"/>
      <c r="I23" s="65"/>
      <c r="J23" s="113"/>
      <c r="K23" s="106">
        <f t="shared" si="1"/>
        <v>0</v>
      </c>
      <c r="L23" s="102"/>
      <c r="M23" s="65"/>
      <c r="N23" s="65"/>
      <c r="O23" s="65"/>
      <c r="P23" s="113"/>
      <c r="Q23" s="106">
        <f t="shared" si="3"/>
        <v>30000</v>
      </c>
    </row>
    <row r="24" spans="1:17" s="59" customFormat="1" ht="80.25" customHeight="1">
      <c r="A24" s="58"/>
      <c r="B24" s="7" t="s">
        <v>212</v>
      </c>
      <c r="C24" s="46" t="s">
        <v>213</v>
      </c>
      <c r="D24" s="46" t="s">
        <v>17</v>
      </c>
      <c r="E24" s="75" t="s">
        <v>253</v>
      </c>
      <c r="F24" s="107">
        <v>235300</v>
      </c>
      <c r="G24" s="102">
        <v>235300</v>
      </c>
      <c r="H24" s="65"/>
      <c r="I24" s="65"/>
      <c r="J24" s="113"/>
      <c r="K24" s="106">
        <f t="shared" si="1"/>
        <v>0</v>
      </c>
      <c r="L24" s="102"/>
      <c r="M24" s="65"/>
      <c r="N24" s="65"/>
      <c r="O24" s="65"/>
      <c r="P24" s="113"/>
      <c r="Q24" s="106">
        <f t="shared" si="3"/>
        <v>235300</v>
      </c>
    </row>
    <row r="25" spans="1:17" s="59" customFormat="1" ht="116.25" customHeight="1">
      <c r="A25" s="58"/>
      <c r="B25" s="7" t="s">
        <v>212</v>
      </c>
      <c r="C25" s="46" t="s">
        <v>213</v>
      </c>
      <c r="D25" s="46" t="s">
        <v>17</v>
      </c>
      <c r="E25" s="75" t="s">
        <v>252</v>
      </c>
      <c r="F25" s="107">
        <f>G25</f>
        <v>15505</v>
      </c>
      <c r="G25" s="102">
        <v>15505</v>
      </c>
      <c r="H25" s="65"/>
      <c r="I25" s="65"/>
      <c r="J25" s="113"/>
      <c r="K25" s="106"/>
      <c r="L25" s="102"/>
      <c r="M25" s="65"/>
      <c r="N25" s="65"/>
      <c r="O25" s="65"/>
      <c r="P25" s="113"/>
      <c r="Q25" s="106">
        <f t="shared" si="3"/>
        <v>15505</v>
      </c>
    </row>
    <row r="26" spans="1:17" s="59" customFormat="1" ht="90.75" customHeight="1">
      <c r="A26" s="58"/>
      <c r="B26" s="7" t="s">
        <v>214</v>
      </c>
      <c r="C26" s="46" t="s">
        <v>215</v>
      </c>
      <c r="D26" s="46" t="s">
        <v>17</v>
      </c>
      <c r="E26" s="75" t="s">
        <v>254</v>
      </c>
      <c r="F26" s="107">
        <v>58200</v>
      </c>
      <c r="G26" s="102">
        <v>58200</v>
      </c>
      <c r="H26" s="65"/>
      <c r="I26" s="65"/>
      <c r="J26" s="113"/>
      <c r="K26" s="106">
        <f t="shared" si="1"/>
        <v>0</v>
      </c>
      <c r="L26" s="102"/>
      <c r="M26" s="65"/>
      <c r="N26" s="65"/>
      <c r="O26" s="65"/>
      <c r="P26" s="113"/>
      <c r="Q26" s="106">
        <f t="shared" si="3"/>
        <v>58200</v>
      </c>
    </row>
    <row r="27" spans="1:17" s="59" customFormat="1" ht="41.25" customHeight="1">
      <c r="A27" s="58"/>
      <c r="B27" s="7" t="s">
        <v>214</v>
      </c>
      <c r="C27" s="46" t="s">
        <v>215</v>
      </c>
      <c r="D27" s="46" t="s">
        <v>17</v>
      </c>
      <c r="E27" s="75" t="s">
        <v>255</v>
      </c>
      <c r="F27" s="107">
        <f>G27</f>
        <v>53000</v>
      </c>
      <c r="G27" s="102">
        <v>53000</v>
      </c>
      <c r="H27" s="65"/>
      <c r="I27" s="65"/>
      <c r="J27" s="113"/>
      <c r="K27" s="106"/>
      <c r="L27" s="102"/>
      <c r="M27" s="65"/>
      <c r="N27" s="65"/>
      <c r="O27" s="65"/>
      <c r="P27" s="113"/>
      <c r="Q27" s="106">
        <f t="shared" si="3"/>
        <v>53000</v>
      </c>
    </row>
    <row r="28" spans="1:17" s="33" customFormat="1" ht="25.5" customHeight="1">
      <c r="A28" s="16"/>
      <c r="B28" s="5" t="s">
        <v>55</v>
      </c>
      <c r="C28" s="5" t="s">
        <v>15</v>
      </c>
      <c r="D28" s="5" t="s">
        <v>16</v>
      </c>
      <c r="E28" s="74" t="s">
        <v>71</v>
      </c>
      <c r="F28" s="106">
        <v>550000</v>
      </c>
      <c r="G28" s="101">
        <f>F28</f>
        <v>550000</v>
      </c>
      <c r="H28" s="64"/>
      <c r="I28" s="64"/>
      <c r="J28" s="112"/>
      <c r="K28" s="106">
        <f t="shared" si="1"/>
        <v>0</v>
      </c>
      <c r="L28" s="101"/>
      <c r="M28" s="64"/>
      <c r="N28" s="64"/>
      <c r="O28" s="64"/>
      <c r="P28" s="112"/>
      <c r="Q28" s="106">
        <f t="shared" si="3"/>
        <v>550000</v>
      </c>
    </row>
    <row r="29" spans="1:17" s="31" customFormat="1" ht="36" customHeight="1">
      <c r="A29" s="44"/>
      <c r="B29" s="5" t="s">
        <v>63</v>
      </c>
      <c r="C29" s="6" t="s">
        <v>45</v>
      </c>
      <c r="D29" s="6"/>
      <c r="E29" s="74" t="s">
        <v>127</v>
      </c>
      <c r="F29" s="106">
        <f>G29</f>
        <v>25000</v>
      </c>
      <c r="G29" s="101">
        <f>G30</f>
        <v>25000</v>
      </c>
      <c r="H29" s="64"/>
      <c r="I29" s="64"/>
      <c r="J29" s="112"/>
      <c r="K29" s="106">
        <f t="shared" si="1"/>
        <v>0</v>
      </c>
      <c r="L29" s="101"/>
      <c r="M29" s="64"/>
      <c r="N29" s="64"/>
      <c r="O29" s="64"/>
      <c r="P29" s="112"/>
      <c r="Q29" s="106">
        <f t="shared" si="3"/>
        <v>25000</v>
      </c>
    </row>
    <row r="30" spans="1:17" s="27" customFormat="1" ht="30" customHeight="1">
      <c r="A30" s="10"/>
      <c r="B30" s="5" t="s">
        <v>128</v>
      </c>
      <c r="C30" s="6" t="s">
        <v>129</v>
      </c>
      <c r="D30" s="6" t="s">
        <v>17</v>
      </c>
      <c r="E30" s="76" t="s">
        <v>216</v>
      </c>
      <c r="F30" s="106">
        <f>G30</f>
        <v>25000</v>
      </c>
      <c r="G30" s="101">
        <v>25000</v>
      </c>
      <c r="H30" s="64"/>
      <c r="I30" s="64"/>
      <c r="J30" s="112"/>
      <c r="K30" s="106">
        <f t="shared" si="1"/>
        <v>0</v>
      </c>
      <c r="L30" s="101"/>
      <c r="M30" s="64"/>
      <c r="N30" s="64"/>
      <c r="O30" s="64"/>
      <c r="P30" s="112"/>
      <c r="Q30" s="106">
        <f t="shared" si="3"/>
        <v>25000</v>
      </c>
    </row>
    <row r="31" spans="1:17" s="34" customFormat="1" ht="28.5" customHeight="1">
      <c r="A31" s="1"/>
      <c r="B31" s="5" t="s">
        <v>64</v>
      </c>
      <c r="C31" s="6" t="s">
        <v>46</v>
      </c>
      <c r="D31" s="6"/>
      <c r="E31" s="74" t="s">
        <v>47</v>
      </c>
      <c r="F31" s="106">
        <f>F32</f>
        <v>10350</v>
      </c>
      <c r="G31" s="101">
        <f>F31</f>
        <v>10350</v>
      </c>
      <c r="H31" s="64"/>
      <c r="I31" s="64"/>
      <c r="J31" s="112"/>
      <c r="K31" s="106">
        <f t="shared" si="1"/>
        <v>0</v>
      </c>
      <c r="L31" s="101"/>
      <c r="M31" s="64"/>
      <c r="N31" s="64"/>
      <c r="O31" s="64"/>
      <c r="P31" s="112"/>
      <c r="Q31" s="106">
        <f t="shared" si="3"/>
        <v>10350</v>
      </c>
    </row>
    <row r="32" spans="1:17" s="35" customFormat="1" ht="28.5" customHeight="1">
      <c r="A32" s="47"/>
      <c r="B32" s="46" t="s">
        <v>132</v>
      </c>
      <c r="C32" s="46" t="s">
        <v>133</v>
      </c>
      <c r="D32" s="46" t="s">
        <v>18</v>
      </c>
      <c r="E32" s="77" t="s">
        <v>134</v>
      </c>
      <c r="F32" s="108">
        <f>G32</f>
        <v>10350</v>
      </c>
      <c r="G32" s="103">
        <v>10350</v>
      </c>
      <c r="H32" s="66"/>
      <c r="I32" s="66"/>
      <c r="J32" s="114"/>
      <c r="K32" s="106">
        <f t="shared" si="1"/>
        <v>0</v>
      </c>
      <c r="L32" s="103"/>
      <c r="M32" s="66"/>
      <c r="N32" s="66"/>
      <c r="O32" s="66"/>
      <c r="P32" s="114"/>
      <c r="Q32" s="106">
        <f t="shared" si="3"/>
        <v>10350</v>
      </c>
    </row>
    <row r="33" spans="1:17" s="30" customFormat="1" ht="51" customHeight="1">
      <c r="A33" s="43"/>
      <c r="B33" s="5" t="s">
        <v>104</v>
      </c>
      <c r="C33" s="5" t="s">
        <v>103</v>
      </c>
      <c r="D33" s="5" t="s">
        <v>48</v>
      </c>
      <c r="E33" s="74" t="s">
        <v>168</v>
      </c>
      <c r="F33" s="106">
        <f>F34</f>
        <v>244000</v>
      </c>
      <c r="G33" s="101">
        <f>G34</f>
        <v>244000</v>
      </c>
      <c r="H33" s="64"/>
      <c r="I33" s="64"/>
      <c r="J33" s="112"/>
      <c r="K33" s="106">
        <f t="shared" si="1"/>
        <v>0</v>
      </c>
      <c r="L33" s="101"/>
      <c r="M33" s="64"/>
      <c r="N33" s="64"/>
      <c r="O33" s="64"/>
      <c r="P33" s="112"/>
      <c r="Q33" s="106">
        <f t="shared" si="3"/>
        <v>244000</v>
      </c>
    </row>
    <row r="34" spans="1:17" s="31" customFormat="1" ht="47.25" customHeight="1">
      <c r="A34" s="44"/>
      <c r="B34" s="6" t="s">
        <v>104</v>
      </c>
      <c r="C34" s="6" t="s">
        <v>103</v>
      </c>
      <c r="D34" s="6" t="s">
        <v>48</v>
      </c>
      <c r="E34" s="78" t="s">
        <v>211</v>
      </c>
      <c r="F34" s="109">
        <v>244000</v>
      </c>
      <c r="G34" s="104">
        <v>244000</v>
      </c>
      <c r="H34" s="67"/>
      <c r="I34" s="67"/>
      <c r="J34" s="115"/>
      <c r="K34" s="106">
        <f t="shared" si="1"/>
        <v>0</v>
      </c>
      <c r="L34" s="104"/>
      <c r="M34" s="67"/>
      <c r="N34" s="67"/>
      <c r="O34" s="67"/>
      <c r="P34" s="115"/>
      <c r="Q34" s="106">
        <f t="shared" si="3"/>
        <v>244000</v>
      </c>
    </row>
    <row r="35" spans="1:17" s="30" customFormat="1" ht="28.5" customHeight="1">
      <c r="A35" s="43"/>
      <c r="B35" s="5" t="s">
        <v>65</v>
      </c>
      <c r="C35" s="5" t="s">
        <v>49</v>
      </c>
      <c r="D35" s="5" t="s">
        <v>19</v>
      </c>
      <c r="E35" s="74" t="s">
        <v>169</v>
      </c>
      <c r="F35" s="106">
        <v>32400</v>
      </c>
      <c r="G35" s="101">
        <f>F35</f>
        <v>32400</v>
      </c>
      <c r="H35" s="64"/>
      <c r="I35" s="64"/>
      <c r="J35" s="112"/>
      <c r="K35" s="106">
        <f t="shared" si="1"/>
        <v>0</v>
      </c>
      <c r="L35" s="101"/>
      <c r="M35" s="64"/>
      <c r="N35" s="64"/>
      <c r="O35" s="64"/>
      <c r="P35" s="112"/>
      <c r="Q35" s="106">
        <f t="shared" si="3"/>
        <v>32400</v>
      </c>
    </row>
    <row r="36" spans="1:17" s="31" customFormat="1" ht="24.75" customHeight="1">
      <c r="A36" s="44"/>
      <c r="B36" s="6" t="s">
        <v>65</v>
      </c>
      <c r="C36" s="6" t="s">
        <v>49</v>
      </c>
      <c r="D36" s="6" t="s">
        <v>19</v>
      </c>
      <c r="E36" s="78" t="s">
        <v>170</v>
      </c>
      <c r="F36" s="109">
        <f>G36</f>
        <v>32400</v>
      </c>
      <c r="G36" s="104">
        <v>32400</v>
      </c>
      <c r="H36" s="67"/>
      <c r="I36" s="67"/>
      <c r="J36" s="115"/>
      <c r="K36" s="106">
        <f t="shared" si="1"/>
        <v>0</v>
      </c>
      <c r="L36" s="104"/>
      <c r="M36" s="67"/>
      <c r="N36" s="67"/>
      <c r="O36" s="67"/>
      <c r="P36" s="115"/>
      <c r="Q36" s="106">
        <f t="shared" si="3"/>
        <v>32400</v>
      </c>
    </row>
    <row r="37" spans="1:17" s="29" customFormat="1" ht="25.5">
      <c r="A37" s="17"/>
      <c r="B37" s="5" t="s">
        <v>75</v>
      </c>
      <c r="C37" s="5" t="s">
        <v>76</v>
      </c>
      <c r="D37" s="5" t="s">
        <v>20</v>
      </c>
      <c r="E37" s="73" t="s">
        <v>114</v>
      </c>
      <c r="F37" s="106">
        <f>G37</f>
        <v>12117</v>
      </c>
      <c r="G37" s="101">
        <f>G38</f>
        <v>12117</v>
      </c>
      <c r="H37" s="64">
        <f aca="true" t="shared" si="4" ref="H37:O37">H38</f>
        <v>0</v>
      </c>
      <c r="I37" s="64">
        <f t="shared" si="4"/>
        <v>0</v>
      </c>
      <c r="J37" s="112">
        <f t="shared" si="4"/>
        <v>0</v>
      </c>
      <c r="K37" s="106">
        <f t="shared" si="1"/>
        <v>0</v>
      </c>
      <c r="L37" s="101">
        <f t="shared" si="4"/>
        <v>0</v>
      </c>
      <c r="M37" s="64"/>
      <c r="N37" s="64">
        <f t="shared" si="4"/>
        <v>0</v>
      </c>
      <c r="O37" s="64">
        <f t="shared" si="4"/>
        <v>0</v>
      </c>
      <c r="P37" s="112"/>
      <c r="Q37" s="106">
        <f t="shared" si="3"/>
        <v>12117</v>
      </c>
    </row>
    <row r="38" spans="1:17" s="34" customFormat="1" ht="45.75" customHeight="1">
      <c r="A38" s="1"/>
      <c r="B38" s="6" t="s">
        <v>75</v>
      </c>
      <c r="C38" s="6" t="s">
        <v>76</v>
      </c>
      <c r="D38" s="6" t="s">
        <v>20</v>
      </c>
      <c r="E38" s="79" t="s">
        <v>171</v>
      </c>
      <c r="F38" s="109">
        <f>G38</f>
        <v>12117</v>
      </c>
      <c r="G38" s="104">
        <v>12117</v>
      </c>
      <c r="H38" s="67"/>
      <c r="I38" s="67"/>
      <c r="J38" s="115"/>
      <c r="K38" s="106">
        <f t="shared" si="1"/>
        <v>0</v>
      </c>
      <c r="L38" s="104"/>
      <c r="M38" s="67"/>
      <c r="N38" s="67"/>
      <c r="O38" s="67"/>
      <c r="P38" s="115"/>
      <c r="Q38" s="106">
        <f t="shared" si="3"/>
        <v>12117</v>
      </c>
    </row>
    <row r="39" spans="1:17" s="34" customFormat="1" ht="27" customHeight="1">
      <c r="A39" s="1"/>
      <c r="B39" s="13">
        <v>213130</v>
      </c>
      <c r="C39" s="5" t="s">
        <v>180</v>
      </c>
      <c r="D39" s="5"/>
      <c r="E39" s="74" t="s">
        <v>73</v>
      </c>
      <c r="F39" s="106">
        <f>F40</f>
        <v>3850</v>
      </c>
      <c r="G39" s="101">
        <f>F39</f>
        <v>3850</v>
      </c>
      <c r="H39" s="67"/>
      <c r="I39" s="67"/>
      <c r="J39" s="115"/>
      <c r="K39" s="106">
        <f t="shared" si="1"/>
        <v>0</v>
      </c>
      <c r="L39" s="104"/>
      <c r="M39" s="67"/>
      <c r="N39" s="67"/>
      <c r="O39" s="67"/>
      <c r="P39" s="115"/>
      <c r="Q39" s="106">
        <f t="shared" si="3"/>
        <v>3850</v>
      </c>
    </row>
    <row r="40" spans="1:17" s="34" customFormat="1" ht="49.5" customHeight="1">
      <c r="A40" s="1"/>
      <c r="B40" s="13">
        <v>213131</v>
      </c>
      <c r="C40" s="46" t="s">
        <v>72</v>
      </c>
      <c r="D40" s="46" t="s">
        <v>12</v>
      </c>
      <c r="E40" s="80" t="s">
        <v>74</v>
      </c>
      <c r="F40" s="107">
        <f>G40</f>
        <v>3850</v>
      </c>
      <c r="G40" s="102">
        <v>3850</v>
      </c>
      <c r="H40" s="67"/>
      <c r="I40" s="67"/>
      <c r="J40" s="115"/>
      <c r="K40" s="106">
        <f t="shared" si="1"/>
        <v>0</v>
      </c>
      <c r="L40" s="104"/>
      <c r="M40" s="67"/>
      <c r="N40" s="67"/>
      <c r="O40" s="67"/>
      <c r="P40" s="115"/>
      <c r="Q40" s="106">
        <f t="shared" si="3"/>
        <v>3850</v>
      </c>
    </row>
    <row r="41" spans="1:17" s="4" customFormat="1" ht="28.5" customHeight="1">
      <c r="A41" s="1"/>
      <c r="B41" s="5" t="s">
        <v>102</v>
      </c>
      <c r="C41" s="12"/>
      <c r="D41" s="6"/>
      <c r="E41" s="81" t="s">
        <v>21</v>
      </c>
      <c r="F41" s="109">
        <f>G41</f>
        <v>35382693.66</v>
      </c>
      <c r="G41" s="104">
        <f aca="true" t="shared" si="5" ref="G41:P41">G42</f>
        <v>35382693.66</v>
      </c>
      <c r="H41" s="67">
        <f t="shared" si="5"/>
        <v>29842933.130000003</v>
      </c>
      <c r="I41" s="67">
        <f t="shared" si="5"/>
        <v>3602695.86</v>
      </c>
      <c r="J41" s="115">
        <f t="shared" si="5"/>
        <v>0</v>
      </c>
      <c r="K41" s="106">
        <f t="shared" si="5"/>
        <v>1082370</v>
      </c>
      <c r="L41" s="101">
        <f t="shared" si="5"/>
        <v>0</v>
      </c>
      <c r="M41" s="64">
        <f t="shared" si="5"/>
        <v>1058370</v>
      </c>
      <c r="N41" s="64">
        <f t="shared" si="5"/>
        <v>128620</v>
      </c>
      <c r="O41" s="64">
        <f t="shared" si="5"/>
        <v>4750</v>
      </c>
      <c r="P41" s="112">
        <f t="shared" si="5"/>
        <v>24000</v>
      </c>
      <c r="Q41" s="106">
        <f t="shared" si="3"/>
        <v>36465063.66</v>
      </c>
    </row>
    <row r="42" spans="1:17" s="4" customFormat="1" ht="29.25" customHeight="1">
      <c r="A42" s="1"/>
      <c r="B42" s="5" t="s">
        <v>102</v>
      </c>
      <c r="C42" s="12"/>
      <c r="D42" s="6"/>
      <c r="E42" s="81" t="s">
        <v>21</v>
      </c>
      <c r="F42" s="109">
        <f>G42</f>
        <v>35382693.66</v>
      </c>
      <c r="G42" s="104">
        <f>G43+G46+G50+G51+G52+G55+G57+G58+G59+G60+G62+G64+G48+G47+G49</f>
        <v>35382693.66</v>
      </c>
      <c r="H42" s="67">
        <f>H43+H46+H50+H51+H52+H55+H57+H58+H59+H60+H62+H64+H48+H47+H49</f>
        <v>29842933.130000003</v>
      </c>
      <c r="I42" s="67">
        <f>I43+I46+I50+I51+I52+I55+I57+I58+I59+I60+I62+I64+I48+I47+I49</f>
        <v>3602695.86</v>
      </c>
      <c r="J42" s="115">
        <f>J43+J46+J50+J51+J52+J55+J57+J58+J59+J60+J62+J64+J48+J47+J49</f>
        <v>0</v>
      </c>
      <c r="K42" s="109">
        <f aca="true" t="shared" si="6" ref="K42:P42">K43+K46+K47+K48+K49+K50+K51+K52+K53+K54+K56+K57+K58+K59+K61+K63+K65</f>
        <v>1082370</v>
      </c>
      <c r="L42" s="104">
        <f t="shared" si="6"/>
        <v>0</v>
      </c>
      <c r="M42" s="67">
        <f t="shared" si="6"/>
        <v>1058370</v>
      </c>
      <c r="N42" s="67">
        <f t="shared" si="6"/>
        <v>128620</v>
      </c>
      <c r="O42" s="67">
        <f t="shared" si="6"/>
        <v>4750</v>
      </c>
      <c r="P42" s="115">
        <f t="shared" si="6"/>
        <v>24000</v>
      </c>
      <c r="Q42" s="109">
        <f>Q43+Q46+Q50+Q51+Q52+Q55+Q57+Q58+Q59+Q60+Q62+Q64+Q48+Q47+Q49</f>
        <v>36455162.66</v>
      </c>
    </row>
    <row r="43" spans="1:17" s="34" customFormat="1" ht="15">
      <c r="A43" s="1"/>
      <c r="B43" s="5" t="s">
        <v>77</v>
      </c>
      <c r="C43" s="6">
        <v>1010</v>
      </c>
      <c r="D43" s="6" t="s">
        <v>22</v>
      </c>
      <c r="E43" s="82" t="s">
        <v>172</v>
      </c>
      <c r="F43" s="109">
        <f aca="true" t="shared" si="7" ref="F43:Q43">F44+F45</f>
        <v>11269175.05</v>
      </c>
      <c r="G43" s="104">
        <f t="shared" si="7"/>
        <v>11269175.05</v>
      </c>
      <c r="H43" s="67">
        <f t="shared" si="7"/>
        <v>8290773</v>
      </c>
      <c r="I43" s="67">
        <f t="shared" si="7"/>
        <v>1685684.6099999999</v>
      </c>
      <c r="J43" s="115">
        <f t="shared" si="7"/>
        <v>0</v>
      </c>
      <c r="K43" s="106">
        <f t="shared" si="7"/>
        <v>884700</v>
      </c>
      <c r="L43" s="101">
        <f t="shared" si="7"/>
        <v>0</v>
      </c>
      <c r="M43" s="64">
        <f t="shared" si="7"/>
        <v>864700</v>
      </c>
      <c r="N43" s="64">
        <f t="shared" si="7"/>
        <v>0</v>
      </c>
      <c r="O43" s="64">
        <f t="shared" si="7"/>
        <v>0</v>
      </c>
      <c r="P43" s="112">
        <f t="shared" si="7"/>
        <v>20000</v>
      </c>
      <c r="Q43" s="106">
        <f t="shared" si="7"/>
        <v>12153875.05</v>
      </c>
    </row>
    <row r="44" spans="1:17" s="35" customFormat="1" ht="15">
      <c r="A44" s="47"/>
      <c r="B44" s="7" t="s">
        <v>77</v>
      </c>
      <c r="C44" s="46" t="s">
        <v>30</v>
      </c>
      <c r="D44" s="46" t="s">
        <v>22</v>
      </c>
      <c r="E44" s="83" t="s">
        <v>78</v>
      </c>
      <c r="F44" s="108">
        <f aca="true" t="shared" si="8" ref="F44:F71">G44</f>
        <v>6941536.42</v>
      </c>
      <c r="G44" s="103">
        <v>6941536.42</v>
      </c>
      <c r="H44" s="66">
        <v>5287111</v>
      </c>
      <c r="I44" s="66">
        <v>855944.14</v>
      </c>
      <c r="J44" s="114"/>
      <c r="K44" s="106">
        <f>P44+M44</f>
        <v>561200</v>
      </c>
      <c r="L44" s="117"/>
      <c r="M44" s="66">
        <v>546200</v>
      </c>
      <c r="N44" s="66"/>
      <c r="O44" s="66"/>
      <c r="P44" s="114">
        <v>15000</v>
      </c>
      <c r="Q44" s="106">
        <f t="shared" si="3"/>
        <v>7502736.42</v>
      </c>
    </row>
    <row r="45" spans="1:17" s="35" customFormat="1" ht="15">
      <c r="A45" s="47"/>
      <c r="B45" s="7" t="s">
        <v>77</v>
      </c>
      <c r="C45" s="46" t="s">
        <v>30</v>
      </c>
      <c r="D45" s="46" t="s">
        <v>22</v>
      </c>
      <c r="E45" s="83" t="s">
        <v>79</v>
      </c>
      <c r="F45" s="108">
        <f t="shared" si="8"/>
        <v>4327638.63</v>
      </c>
      <c r="G45" s="103">
        <v>4327638.63</v>
      </c>
      <c r="H45" s="66">
        <v>3003662</v>
      </c>
      <c r="I45" s="66">
        <v>829740.47</v>
      </c>
      <c r="J45" s="114"/>
      <c r="K45" s="106">
        <f aca="true" t="shared" si="9" ref="K45:K65">P45+M45</f>
        <v>323500</v>
      </c>
      <c r="L45" s="117"/>
      <c r="M45" s="66">
        <v>318500</v>
      </c>
      <c r="N45" s="66"/>
      <c r="O45" s="66"/>
      <c r="P45" s="114">
        <v>5000</v>
      </c>
      <c r="Q45" s="106">
        <f t="shared" si="3"/>
        <v>4651138.63</v>
      </c>
    </row>
    <row r="46" spans="1:17" s="34" customFormat="1" ht="90" customHeight="1">
      <c r="A46" s="1"/>
      <c r="B46" s="5" t="s">
        <v>88</v>
      </c>
      <c r="C46" s="6">
        <v>1020</v>
      </c>
      <c r="D46" s="6" t="s">
        <v>23</v>
      </c>
      <c r="E46" s="84" t="s">
        <v>201</v>
      </c>
      <c r="F46" s="109">
        <f t="shared" si="8"/>
        <v>4000916.79</v>
      </c>
      <c r="G46" s="104">
        <v>4000916.79</v>
      </c>
      <c r="H46" s="67">
        <v>2229831</v>
      </c>
      <c r="I46" s="67">
        <v>1488552.56</v>
      </c>
      <c r="J46" s="115"/>
      <c r="K46" s="106">
        <f t="shared" si="9"/>
        <v>34200</v>
      </c>
      <c r="L46" s="104"/>
      <c r="M46" s="67">
        <v>34200</v>
      </c>
      <c r="N46" s="67"/>
      <c r="O46" s="67"/>
      <c r="P46" s="115"/>
      <c r="Q46" s="106">
        <f t="shared" si="3"/>
        <v>4035116.79</v>
      </c>
    </row>
    <row r="47" spans="2:17" ht="120" customHeight="1">
      <c r="B47" s="5" t="s">
        <v>88</v>
      </c>
      <c r="C47" s="6">
        <v>1020</v>
      </c>
      <c r="D47" s="6" t="s">
        <v>23</v>
      </c>
      <c r="E47" s="84" t="s">
        <v>237</v>
      </c>
      <c r="F47" s="109">
        <f t="shared" si="8"/>
        <v>197200</v>
      </c>
      <c r="G47" s="104">
        <v>197200</v>
      </c>
      <c r="H47" s="67">
        <v>134096</v>
      </c>
      <c r="I47" s="67"/>
      <c r="J47" s="115"/>
      <c r="K47" s="106">
        <f t="shared" si="9"/>
        <v>0</v>
      </c>
      <c r="L47" s="104"/>
      <c r="M47" s="67"/>
      <c r="N47" s="67"/>
      <c r="O47" s="67"/>
      <c r="P47" s="115"/>
      <c r="Q47" s="106">
        <f t="shared" si="3"/>
        <v>197200</v>
      </c>
    </row>
    <row r="48" spans="1:17" s="34" customFormat="1" ht="88.5" customHeight="1">
      <c r="A48" s="1"/>
      <c r="B48" s="5" t="s">
        <v>88</v>
      </c>
      <c r="C48" s="6" t="s">
        <v>208</v>
      </c>
      <c r="D48" s="6" t="s">
        <v>23</v>
      </c>
      <c r="E48" s="84" t="s">
        <v>209</v>
      </c>
      <c r="F48" s="109">
        <v>12782812.13</v>
      </c>
      <c r="G48" s="104">
        <v>12782813.13</v>
      </c>
      <c r="H48" s="67">
        <f>12605100+177713.13</f>
        <v>12782813.13</v>
      </c>
      <c r="I48" s="67"/>
      <c r="J48" s="115"/>
      <c r="K48" s="106">
        <f t="shared" si="9"/>
        <v>0</v>
      </c>
      <c r="L48" s="104"/>
      <c r="M48" s="67"/>
      <c r="N48" s="67"/>
      <c r="O48" s="67"/>
      <c r="P48" s="115"/>
      <c r="Q48" s="106">
        <f t="shared" si="3"/>
        <v>12782812.13</v>
      </c>
    </row>
    <row r="49" spans="1:17" s="34" customFormat="1" ht="63.75" customHeight="1">
      <c r="A49" s="1"/>
      <c r="B49" s="5" t="s">
        <v>88</v>
      </c>
      <c r="C49" s="6" t="s">
        <v>208</v>
      </c>
      <c r="D49" s="6" t="s">
        <v>23</v>
      </c>
      <c r="E49" s="84" t="s">
        <v>259</v>
      </c>
      <c r="F49" s="109">
        <f>G49</f>
        <v>33000</v>
      </c>
      <c r="G49" s="104">
        <v>33000</v>
      </c>
      <c r="H49" s="67"/>
      <c r="I49" s="67"/>
      <c r="J49" s="115"/>
      <c r="K49" s="106">
        <f t="shared" si="9"/>
        <v>0</v>
      </c>
      <c r="L49" s="104"/>
      <c r="M49" s="67"/>
      <c r="N49" s="67"/>
      <c r="O49" s="67"/>
      <c r="P49" s="115"/>
      <c r="Q49" s="106">
        <f>K49+F49</f>
        <v>33000</v>
      </c>
    </row>
    <row r="50" spans="1:17" s="34" customFormat="1" ht="38.25">
      <c r="A50" s="1"/>
      <c r="B50" s="5" t="s">
        <v>89</v>
      </c>
      <c r="C50" s="6">
        <v>1090</v>
      </c>
      <c r="D50" s="6" t="s">
        <v>24</v>
      </c>
      <c r="E50" s="84" t="s">
        <v>115</v>
      </c>
      <c r="F50" s="109">
        <f t="shared" si="8"/>
        <v>1913133</v>
      </c>
      <c r="G50" s="104">
        <v>1913133</v>
      </c>
      <c r="H50" s="67">
        <v>1891543</v>
      </c>
      <c r="I50" s="67"/>
      <c r="J50" s="115"/>
      <c r="K50" s="106">
        <f t="shared" si="9"/>
        <v>1400</v>
      </c>
      <c r="L50" s="104"/>
      <c r="M50" s="67">
        <v>900</v>
      </c>
      <c r="N50" s="67"/>
      <c r="O50" s="67"/>
      <c r="P50" s="115">
        <v>500</v>
      </c>
      <c r="Q50" s="106">
        <f t="shared" si="3"/>
        <v>1914533</v>
      </c>
    </row>
    <row r="51" spans="1:17" s="34" customFormat="1" ht="25.5">
      <c r="A51" s="9" t="s">
        <v>66</v>
      </c>
      <c r="B51" s="5" t="s">
        <v>90</v>
      </c>
      <c r="C51" s="6">
        <v>1150</v>
      </c>
      <c r="D51" s="6" t="s">
        <v>25</v>
      </c>
      <c r="E51" s="84" t="s">
        <v>116</v>
      </c>
      <c r="F51" s="109">
        <f t="shared" si="8"/>
        <v>198905.65</v>
      </c>
      <c r="G51" s="104">
        <v>198905.65</v>
      </c>
      <c r="H51" s="67">
        <v>177080</v>
      </c>
      <c r="I51" s="67">
        <f>15929+686.65</f>
        <v>16615.65</v>
      </c>
      <c r="J51" s="115"/>
      <c r="K51" s="106">
        <f t="shared" si="9"/>
        <v>0</v>
      </c>
      <c r="L51" s="104"/>
      <c r="M51" s="67"/>
      <c r="N51" s="67"/>
      <c r="O51" s="67"/>
      <c r="P51" s="115"/>
      <c r="Q51" s="106">
        <f t="shared" si="3"/>
        <v>198905.65</v>
      </c>
    </row>
    <row r="52" spans="1:17" s="18" customFormat="1" ht="27">
      <c r="A52" s="9"/>
      <c r="B52" s="5" t="s">
        <v>91</v>
      </c>
      <c r="C52" s="5" t="s">
        <v>83</v>
      </c>
      <c r="D52" s="5"/>
      <c r="E52" s="74" t="s">
        <v>80</v>
      </c>
      <c r="F52" s="106">
        <f t="shared" si="8"/>
        <v>1182838</v>
      </c>
      <c r="G52" s="101">
        <f>G53+G54</f>
        <v>1182838</v>
      </c>
      <c r="H52" s="64">
        <f aca="true" t="shared" si="10" ref="H52:P52">H53+H54</f>
        <v>1106366</v>
      </c>
      <c r="I52" s="64">
        <f t="shared" si="10"/>
        <v>6432</v>
      </c>
      <c r="J52" s="112">
        <f t="shared" si="10"/>
        <v>0</v>
      </c>
      <c r="K52" s="106">
        <f t="shared" si="9"/>
        <v>0</v>
      </c>
      <c r="L52" s="101">
        <f t="shared" si="10"/>
        <v>0</v>
      </c>
      <c r="M52" s="64"/>
      <c r="N52" s="64">
        <f t="shared" si="10"/>
        <v>0</v>
      </c>
      <c r="O52" s="64">
        <f t="shared" si="10"/>
        <v>0</v>
      </c>
      <c r="P52" s="112">
        <f t="shared" si="10"/>
        <v>0</v>
      </c>
      <c r="Q52" s="106">
        <f t="shared" si="3"/>
        <v>1182838</v>
      </c>
    </row>
    <row r="53" spans="1:17" s="48" customFormat="1" ht="25.5">
      <c r="A53" s="49" t="s">
        <v>67</v>
      </c>
      <c r="B53" s="7" t="s">
        <v>92</v>
      </c>
      <c r="C53" s="46" t="s">
        <v>81</v>
      </c>
      <c r="D53" s="46" t="s">
        <v>25</v>
      </c>
      <c r="E53" s="85" t="s">
        <v>182</v>
      </c>
      <c r="F53" s="108">
        <f>G53</f>
        <v>1131458</v>
      </c>
      <c r="G53" s="103">
        <v>1131458</v>
      </c>
      <c r="H53" s="66">
        <v>1106366</v>
      </c>
      <c r="I53" s="66">
        <v>6432</v>
      </c>
      <c r="J53" s="114"/>
      <c r="K53" s="106">
        <f t="shared" si="9"/>
        <v>0</v>
      </c>
      <c r="L53" s="103"/>
      <c r="M53" s="66"/>
      <c r="N53" s="66"/>
      <c r="O53" s="66"/>
      <c r="P53" s="114"/>
      <c r="Q53" s="106">
        <f t="shared" si="3"/>
        <v>1131458</v>
      </c>
    </row>
    <row r="54" spans="1:17" s="48" customFormat="1" ht="19.5">
      <c r="A54" s="49" t="s">
        <v>68</v>
      </c>
      <c r="B54" s="7" t="s">
        <v>93</v>
      </c>
      <c r="C54" s="46" t="s">
        <v>82</v>
      </c>
      <c r="D54" s="46" t="s">
        <v>25</v>
      </c>
      <c r="E54" s="85" t="s">
        <v>183</v>
      </c>
      <c r="F54" s="108">
        <v>51380</v>
      </c>
      <c r="G54" s="103">
        <v>51380</v>
      </c>
      <c r="H54" s="66"/>
      <c r="I54" s="66"/>
      <c r="J54" s="114"/>
      <c r="K54" s="106">
        <f t="shared" si="9"/>
        <v>0</v>
      </c>
      <c r="L54" s="103"/>
      <c r="M54" s="66"/>
      <c r="N54" s="66"/>
      <c r="O54" s="66"/>
      <c r="P54" s="114"/>
      <c r="Q54" s="106">
        <f t="shared" si="3"/>
        <v>51380</v>
      </c>
    </row>
    <row r="55" spans="1:17" s="29" customFormat="1" ht="39.75" customHeight="1">
      <c r="A55" s="9"/>
      <c r="B55" s="5" t="s">
        <v>174</v>
      </c>
      <c r="C55" s="5" t="s">
        <v>175</v>
      </c>
      <c r="D55" s="5"/>
      <c r="E55" s="86" t="s">
        <v>106</v>
      </c>
      <c r="F55" s="106">
        <f t="shared" si="8"/>
        <v>12162</v>
      </c>
      <c r="G55" s="101">
        <f>G56</f>
        <v>12162</v>
      </c>
      <c r="H55" s="64"/>
      <c r="I55" s="64"/>
      <c r="J55" s="112"/>
      <c r="K55" s="106">
        <f t="shared" si="9"/>
        <v>0</v>
      </c>
      <c r="L55" s="101"/>
      <c r="M55" s="64"/>
      <c r="N55" s="64"/>
      <c r="O55" s="64"/>
      <c r="P55" s="112"/>
      <c r="Q55" s="106">
        <f t="shared" si="3"/>
        <v>12162</v>
      </c>
    </row>
    <row r="56" spans="1:17" s="34" customFormat="1" ht="48.75" customHeight="1">
      <c r="A56" s="50"/>
      <c r="B56" s="6" t="s">
        <v>173</v>
      </c>
      <c r="C56" s="6" t="s">
        <v>176</v>
      </c>
      <c r="D56" s="6" t="s">
        <v>31</v>
      </c>
      <c r="E56" s="84" t="s">
        <v>125</v>
      </c>
      <c r="F56" s="109">
        <f>G56</f>
        <v>12162</v>
      </c>
      <c r="G56" s="104">
        <v>12162</v>
      </c>
      <c r="H56" s="67"/>
      <c r="I56" s="67"/>
      <c r="J56" s="115"/>
      <c r="K56" s="106">
        <f t="shared" si="9"/>
        <v>0</v>
      </c>
      <c r="L56" s="104"/>
      <c r="M56" s="67"/>
      <c r="N56" s="67"/>
      <c r="O56" s="67"/>
      <c r="P56" s="115"/>
      <c r="Q56" s="106">
        <f t="shared" si="3"/>
        <v>12162</v>
      </c>
    </row>
    <row r="57" spans="1:17" s="34" customFormat="1" ht="18.75">
      <c r="A57" s="9" t="s">
        <v>67</v>
      </c>
      <c r="B57" s="5" t="s">
        <v>94</v>
      </c>
      <c r="C57" s="6">
        <v>4030</v>
      </c>
      <c r="D57" s="6" t="s">
        <v>177</v>
      </c>
      <c r="E57" s="84" t="s">
        <v>117</v>
      </c>
      <c r="F57" s="109">
        <f t="shared" si="8"/>
        <v>125164</v>
      </c>
      <c r="G57" s="104">
        <v>125164</v>
      </c>
      <c r="H57" s="67">
        <v>117947</v>
      </c>
      <c r="I57" s="67"/>
      <c r="J57" s="115"/>
      <c r="K57" s="106">
        <f t="shared" si="9"/>
        <v>2700</v>
      </c>
      <c r="L57" s="104"/>
      <c r="M57" s="67">
        <v>200</v>
      </c>
      <c r="N57" s="67"/>
      <c r="O57" s="67"/>
      <c r="P57" s="115">
        <v>2500</v>
      </c>
      <c r="Q57" s="106">
        <f t="shared" si="3"/>
        <v>127864</v>
      </c>
    </row>
    <row r="58" spans="1:17" s="34" customFormat="1" ht="38.25">
      <c r="A58" s="9" t="s">
        <v>68</v>
      </c>
      <c r="B58" s="5" t="s">
        <v>95</v>
      </c>
      <c r="C58" s="6">
        <v>4060</v>
      </c>
      <c r="D58" s="6" t="s">
        <v>26</v>
      </c>
      <c r="E58" s="84" t="s">
        <v>178</v>
      </c>
      <c r="F58" s="109">
        <f t="shared" si="8"/>
        <v>1049521.04</v>
      </c>
      <c r="G58" s="104">
        <v>1049521.04</v>
      </c>
      <c r="H58" s="67">
        <v>814077</v>
      </c>
      <c r="I58" s="67">
        <v>212216.04</v>
      </c>
      <c r="J58" s="115"/>
      <c r="K58" s="106">
        <f t="shared" si="9"/>
        <v>23200</v>
      </c>
      <c r="L58" s="104"/>
      <c r="M58" s="67">
        <v>22200</v>
      </c>
      <c r="N58" s="67">
        <v>2350</v>
      </c>
      <c r="O58" s="67">
        <v>2250</v>
      </c>
      <c r="P58" s="115">
        <v>1000</v>
      </c>
      <c r="Q58" s="106">
        <f t="shared" si="3"/>
        <v>1072721.04</v>
      </c>
    </row>
    <row r="59" spans="1:17" s="34" customFormat="1" ht="51">
      <c r="A59" s="1"/>
      <c r="B59" s="5" t="s">
        <v>96</v>
      </c>
      <c r="C59" s="6">
        <v>1100</v>
      </c>
      <c r="D59" s="6" t="s">
        <v>24</v>
      </c>
      <c r="E59" s="84" t="s">
        <v>84</v>
      </c>
      <c r="F59" s="109">
        <f t="shared" si="8"/>
        <v>1704847</v>
      </c>
      <c r="G59" s="104">
        <v>1704847</v>
      </c>
      <c r="H59" s="67">
        <v>1583736</v>
      </c>
      <c r="I59" s="67">
        <v>98736</v>
      </c>
      <c r="J59" s="115"/>
      <c r="K59" s="106">
        <f t="shared" si="9"/>
        <v>126270</v>
      </c>
      <c r="L59" s="104"/>
      <c r="M59" s="67">
        <v>126270</v>
      </c>
      <c r="N59" s="67">
        <v>126270</v>
      </c>
      <c r="O59" s="67"/>
      <c r="P59" s="115"/>
      <c r="Q59" s="106">
        <f t="shared" si="3"/>
        <v>1831117</v>
      </c>
    </row>
    <row r="60" spans="1:17" s="30" customFormat="1" ht="28.5" customHeight="1">
      <c r="A60" s="43"/>
      <c r="B60" s="5" t="s">
        <v>97</v>
      </c>
      <c r="C60" s="5">
        <v>4080</v>
      </c>
      <c r="D60" s="5"/>
      <c r="E60" s="87" t="s">
        <v>85</v>
      </c>
      <c r="F60" s="106">
        <f t="shared" si="8"/>
        <v>5500</v>
      </c>
      <c r="G60" s="101">
        <v>5500</v>
      </c>
      <c r="H60" s="64"/>
      <c r="I60" s="64"/>
      <c r="J60" s="112"/>
      <c r="K60" s="106">
        <f t="shared" si="9"/>
        <v>0</v>
      </c>
      <c r="L60" s="101">
        <f>L61</f>
        <v>0</v>
      </c>
      <c r="M60" s="64"/>
      <c r="N60" s="64"/>
      <c r="O60" s="64"/>
      <c r="P60" s="112"/>
      <c r="Q60" s="106">
        <f t="shared" si="3"/>
        <v>5500</v>
      </c>
    </row>
    <row r="61" spans="1:17" s="32" customFormat="1" ht="36" customHeight="1">
      <c r="A61" s="45"/>
      <c r="B61" s="46" t="s">
        <v>179</v>
      </c>
      <c r="C61" s="46" t="s">
        <v>133</v>
      </c>
      <c r="D61" s="46" t="s">
        <v>18</v>
      </c>
      <c r="E61" s="77" t="s">
        <v>134</v>
      </c>
      <c r="F61" s="108">
        <f t="shared" si="8"/>
        <v>5500</v>
      </c>
      <c r="G61" s="103">
        <v>5500</v>
      </c>
      <c r="H61" s="66"/>
      <c r="I61" s="66"/>
      <c r="J61" s="114"/>
      <c r="K61" s="106">
        <f t="shared" si="9"/>
        <v>6000</v>
      </c>
      <c r="L61" s="103"/>
      <c r="M61" s="66">
        <v>6000</v>
      </c>
      <c r="N61" s="66"/>
      <c r="O61" s="66"/>
      <c r="P61" s="114"/>
      <c r="Q61" s="106">
        <f t="shared" si="3"/>
        <v>11500</v>
      </c>
    </row>
    <row r="62" spans="1:17" s="30" customFormat="1" ht="29.25" customHeight="1">
      <c r="A62" s="43"/>
      <c r="B62" s="5" t="s">
        <v>98</v>
      </c>
      <c r="C62" s="5">
        <v>5030</v>
      </c>
      <c r="D62" s="5"/>
      <c r="E62" s="88" t="s">
        <v>86</v>
      </c>
      <c r="F62" s="106">
        <f t="shared" si="8"/>
        <v>847397</v>
      </c>
      <c r="G62" s="101">
        <f>G63</f>
        <v>847397</v>
      </c>
      <c r="H62" s="64">
        <f aca="true" t="shared" si="11" ref="H62:P62">H63</f>
        <v>714671</v>
      </c>
      <c r="I62" s="64">
        <f t="shared" si="11"/>
        <v>94459</v>
      </c>
      <c r="J62" s="112">
        <f t="shared" si="11"/>
        <v>0</v>
      </c>
      <c r="K62" s="106">
        <f t="shared" si="9"/>
        <v>0</v>
      </c>
      <c r="L62" s="101">
        <f t="shared" si="11"/>
        <v>0</v>
      </c>
      <c r="M62" s="64"/>
      <c r="N62" s="64">
        <f t="shared" si="11"/>
        <v>0</v>
      </c>
      <c r="O62" s="64">
        <f t="shared" si="11"/>
        <v>2500</v>
      </c>
      <c r="P62" s="112">
        <f t="shared" si="11"/>
        <v>0</v>
      </c>
      <c r="Q62" s="106">
        <f t="shared" si="3"/>
        <v>847397</v>
      </c>
    </row>
    <row r="63" spans="1:17" s="32" customFormat="1" ht="38.25">
      <c r="A63" s="45"/>
      <c r="B63" s="46" t="s">
        <v>99</v>
      </c>
      <c r="C63" s="46">
        <v>5031</v>
      </c>
      <c r="D63" s="46" t="s">
        <v>27</v>
      </c>
      <c r="E63" s="85" t="s">
        <v>28</v>
      </c>
      <c r="F63" s="108">
        <f t="shared" si="8"/>
        <v>847397</v>
      </c>
      <c r="G63" s="103">
        <v>847397</v>
      </c>
      <c r="H63" s="66">
        <v>714671</v>
      </c>
      <c r="I63" s="66">
        <v>94459</v>
      </c>
      <c r="J63" s="114"/>
      <c r="K63" s="106">
        <f t="shared" si="9"/>
        <v>2900</v>
      </c>
      <c r="L63" s="103"/>
      <c r="M63" s="66">
        <v>2900</v>
      </c>
      <c r="N63" s="66"/>
      <c r="O63" s="66">
        <v>2500</v>
      </c>
      <c r="P63" s="114"/>
      <c r="Q63" s="106">
        <f t="shared" si="3"/>
        <v>850297</v>
      </c>
    </row>
    <row r="64" spans="1:17" s="30" customFormat="1" ht="21.75" customHeight="1">
      <c r="A64" s="43"/>
      <c r="B64" s="5" t="s">
        <v>100</v>
      </c>
      <c r="C64" s="5">
        <v>5010</v>
      </c>
      <c r="D64" s="5"/>
      <c r="E64" s="89" t="s">
        <v>87</v>
      </c>
      <c r="F64" s="106">
        <f t="shared" si="8"/>
        <v>60121</v>
      </c>
      <c r="G64" s="101">
        <f aca="true" t="shared" si="12" ref="G64:P64">G65</f>
        <v>60121</v>
      </c>
      <c r="H64" s="64">
        <f t="shared" si="12"/>
        <v>0</v>
      </c>
      <c r="I64" s="64">
        <f t="shared" si="12"/>
        <v>0</v>
      </c>
      <c r="J64" s="112">
        <f t="shared" si="12"/>
        <v>0</v>
      </c>
      <c r="K64" s="106">
        <f t="shared" si="9"/>
        <v>0</v>
      </c>
      <c r="L64" s="101">
        <f t="shared" si="12"/>
        <v>0</v>
      </c>
      <c r="M64" s="64"/>
      <c r="N64" s="64">
        <f t="shared" si="12"/>
        <v>0</v>
      </c>
      <c r="O64" s="64">
        <f t="shared" si="12"/>
        <v>0</v>
      </c>
      <c r="P64" s="112">
        <f t="shared" si="12"/>
        <v>0</v>
      </c>
      <c r="Q64" s="106">
        <f t="shared" si="3"/>
        <v>60121</v>
      </c>
    </row>
    <row r="65" spans="1:17" s="32" customFormat="1" ht="36" customHeight="1">
      <c r="A65" s="45"/>
      <c r="B65" s="7" t="s">
        <v>101</v>
      </c>
      <c r="C65" s="46">
        <v>5011</v>
      </c>
      <c r="D65" s="46" t="s">
        <v>27</v>
      </c>
      <c r="E65" s="77" t="s">
        <v>29</v>
      </c>
      <c r="F65" s="108">
        <f t="shared" si="8"/>
        <v>60121</v>
      </c>
      <c r="G65" s="103">
        <f>50221+9900</f>
        <v>60121</v>
      </c>
      <c r="H65" s="66"/>
      <c r="I65" s="66"/>
      <c r="J65" s="114"/>
      <c r="K65" s="106">
        <f t="shared" si="9"/>
        <v>1000</v>
      </c>
      <c r="L65" s="103"/>
      <c r="M65" s="66">
        <v>1000</v>
      </c>
      <c r="N65" s="66"/>
      <c r="O65" s="66"/>
      <c r="P65" s="114"/>
      <c r="Q65" s="106">
        <f t="shared" si="3"/>
        <v>61121</v>
      </c>
    </row>
    <row r="66" spans="1:17" s="39" customFormat="1" ht="36" customHeight="1">
      <c r="A66" s="10"/>
      <c r="B66" s="13">
        <v>800000</v>
      </c>
      <c r="C66" s="12"/>
      <c r="D66" s="6"/>
      <c r="E66" s="87" t="s">
        <v>105</v>
      </c>
      <c r="F66" s="109">
        <f t="shared" si="8"/>
        <v>21416697</v>
      </c>
      <c r="G66" s="104">
        <f>G67</f>
        <v>21416697</v>
      </c>
      <c r="H66" s="67">
        <f aca="true" t="shared" si="13" ref="H66:O66">H67</f>
        <v>441130</v>
      </c>
      <c r="I66" s="67">
        <f t="shared" si="13"/>
        <v>0</v>
      </c>
      <c r="J66" s="115">
        <f t="shared" si="13"/>
        <v>0</v>
      </c>
      <c r="K66" s="106">
        <f aca="true" t="shared" si="14" ref="K66:K90">L66+M66</f>
        <v>0</v>
      </c>
      <c r="L66" s="104">
        <f t="shared" si="13"/>
        <v>0</v>
      </c>
      <c r="M66" s="67"/>
      <c r="N66" s="67">
        <f t="shared" si="13"/>
        <v>0</v>
      </c>
      <c r="O66" s="67">
        <f t="shared" si="13"/>
        <v>0</v>
      </c>
      <c r="P66" s="115"/>
      <c r="Q66" s="106">
        <f t="shared" si="3"/>
        <v>21416697</v>
      </c>
    </row>
    <row r="67" spans="1:17" s="39" customFormat="1" ht="36" customHeight="1">
      <c r="A67" s="10"/>
      <c r="B67" s="13">
        <v>810000</v>
      </c>
      <c r="C67" s="12"/>
      <c r="D67" s="6"/>
      <c r="E67" s="87" t="str">
        <f>E66</f>
        <v>Управління праці та соціального захисту населення</v>
      </c>
      <c r="F67" s="109">
        <f t="shared" si="8"/>
        <v>21416697</v>
      </c>
      <c r="G67" s="104">
        <f>G68+G69+G70+G72+G74+G77+F96</f>
        <v>21416697</v>
      </c>
      <c r="H67" s="67">
        <f aca="true" t="shared" si="15" ref="H67:O67">H68+H69+H70+H72+H74+H77+G96</f>
        <v>441130</v>
      </c>
      <c r="I67" s="67">
        <f t="shared" si="15"/>
        <v>0</v>
      </c>
      <c r="J67" s="115">
        <f t="shared" si="15"/>
        <v>0</v>
      </c>
      <c r="K67" s="106">
        <f t="shared" si="14"/>
        <v>0</v>
      </c>
      <c r="L67" s="104">
        <f>L68+L69+L70+L72+L74+L77+K96</f>
        <v>0</v>
      </c>
      <c r="M67" s="67"/>
      <c r="N67" s="67">
        <f>N68+N69+N70+N72+N74+N77+L96</f>
        <v>0</v>
      </c>
      <c r="O67" s="67">
        <f t="shared" si="15"/>
        <v>0</v>
      </c>
      <c r="P67" s="115"/>
      <c r="Q67" s="106">
        <f t="shared" si="3"/>
        <v>21416697</v>
      </c>
    </row>
    <row r="68" spans="1:17" s="33" customFormat="1" ht="75" customHeight="1">
      <c r="A68" s="16"/>
      <c r="B68" s="13">
        <v>813160</v>
      </c>
      <c r="C68" s="13">
        <v>3160</v>
      </c>
      <c r="D68" s="5" t="s">
        <v>30</v>
      </c>
      <c r="E68" s="74" t="s">
        <v>217</v>
      </c>
      <c r="F68" s="106">
        <f t="shared" si="8"/>
        <v>9245</v>
      </c>
      <c r="G68" s="101">
        <v>9245</v>
      </c>
      <c r="H68" s="64"/>
      <c r="I68" s="64"/>
      <c r="J68" s="112"/>
      <c r="K68" s="106">
        <f t="shared" si="14"/>
        <v>0</v>
      </c>
      <c r="L68" s="101"/>
      <c r="M68" s="64"/>
      <c r="N68" s="64"/>
      <c r="O68" s="64"/>
      <c r="P68" s="112"/>
      <c r="Q68" s="106">
        <f t="shared" si="3"/>
        <v>9245</v>
      </c>
    </row>
    <row r="69" spans="1:17" s="33" customFormat="1" ht="75" customHeight="1">
      <c r="A69" s="16"/>
      <c r="B69" s="13">
        <v>813140</v>
      </c>
      <c r="C69" s="5" t="s">
        <v>14</v>
      </c>
      <c r="D69" s="5" t="s">
        <v>12</v>
      </c>
      <c r="E69" s="90" t="s">
        <v>13</v>
      </c>
      <c r="F69" s="106">
        <f t="shared" si="8"/>
        <v>100000</v>
      </c>
      <c r="G69" s="101">
        <v>100000</v>
      </c>
      <c r="H69" s="64"/>
      <c r="I69" s="64"/>
      <c r="J69" s="112"/>
      <c r="K69" s="106">
        <f t="shared" si="14"/>
        <v>0</v>
      </c>
      <c r="L69" s="101"/>
      <c r="M69" s="64"/>
      <c r="N69" s="64"/>
      <c r="O69" s="64"/>
      <c r="P69" s="112"/>
      <c r="Q69" s="106">
        <f t="shared" si="3"/>
        <v>100000</v>
      </c>
    </row>
    <row r="70" spans="1:17" s="27" customFormat="1" ht="23.25" customHeight="1">
      <c r="A70" s="10"/>
      <c r="B70" s="13">
        <v>813240</v>
      </c>
      <c r="C70" s="12">
        <v>3240</v>
      </c>
      <c r="D70" s="6"/>
      <c r="E70" s="74" t="s">
        <v>106</v>
      </c>
      <c r="F70" s="106">
        <f t="shared" si="8"/>
        <v>300000</v>
      </c>
      <c r="G70" s="101">
        <f>G71</f>
        <v>300000</v>
      </c>
      <c r="H70" s="67"/>
      <c r="I70" s="67"/>
      <c r="J70" s="115"/>
      <c r="K70" s="106">
        <f t="shared" si="14"/>
        <v>0</v>
      </c>
      <c r="L70" s="104"/>
      <c r="M70" s="67"/>
      <c r="N70" s="67"/>
      <c r="O70" s="67"/>
      <c r="P70" s="115"/>
      <c r="Q70" s="106">
        <f t="shared" si="3"/>
        <v>300000</v>
      </c>
    </row>
    <row r="71" spans="1:17" s="27" customFormat="1" ht="30" customHeight="1">
      <c r="A71" s="10"/>
      <c r="B71" s="13">
        <v>813242</v>
      </c>
      <c r="C71" s="12">
        <v>3242</v>
      </c>
      <c r="D71" s="6" t="s">
        <v>31</v>
      </c>
      <c r="E71" s="76" t="s">
        <v>125</v>
      </c>
      <c r="F71" s="109">
        <f t="shared" si="8"/>
        <v>300000</v>
      </c>
      <c r="G71" s="104">
        <v>300000</v>
      </c>
      <c r="H71" s="67"/>
      <c r="I71" s="67"/>
      <c r="J71" s="115"/>
      <c r="K71" s="106">
        <f t="shared" si="14"/>
        <v>0</v>
      </c>
      <c r="L71" s="104"/>
      <c r="M71" s="67"/>
      <c r="N71" s="67"/>
      <c r="O71" s="67"/>
      <c r="P71" s="115"/>
      <c r="Q71" s="106">
        <f t="shared" si="3"/>
        <v>300000</v>
      </c>
    </row>
    <row r="72" spans="1:17" s="27" customFormat="1" ht="36" customHeight="1">
      <c r="A72" s="10"/>
      <c r="B72" s="13">
        <v>813190</v>
      </c>
      <c r="C72" s="12">
        <v>3190</v>
      </c>
      <c r="D72" s="6"/>
      <c r="E72" s="91" t="s">
        <v>107</v>
      </c>
      <c r="F72" s="106">
        <f>F73</f>
        <v>99122</v>
      </c>
      <c r="G72" s="101">
        <f>G73</f>
        <v>99122</v>
      </c>
      <c r="H72" s="67"/>
      <c r="I72" s="67"/>
      <c r="J72" s="115"/>
      <c r="K72" s="106">
        <f t="shared" si="14"/>
        <v>0</v>
      </c>
      <c r="L72" s="104"/>
      <c r="M72" s="67"/>
      <c r="N72" s="67"/>
      <c r="O72" s="67"/>
      <c r="P72" s="115"/>
      <c r="Q72" s="106">
        <f t="shared" si="3"/>
        <v>99122</v>
      </c>
    </row>
    <row r="73" spans="1:17" s="27" customFormat="1" ht="59.25" customHeight="1">
      <c r="A73" s="10"/>
      <c r="B73" s="13">
        <v>813192</v>
      </c>
      <c r="C73" s="12">
        <v>3192</v>
      </c>
      <c r="D73" s="6" t="s">
        <v>32</v>
      </c>
      <c r="E73" s="78" t="s">
        <v>218</v>
      </c>
      <c r="F73" s="109">
        <v>99122</v>
      </c>
      <c r="G73" s="104">
        <v>99122</v>
      </c>
      <c r="H73" s="67"/>
      <c r="I73" s="67"/>
      <c r="J73" s="115"/>
      <c r="K73" s="106">
        <f t="shared" si="14"/>
        <v>0</v>
      </c>
      <c r="L73" s="104"/>
      <c r="M73" s="67"/>
      <c r="N73" s="67"/>
      <c r="O73" s="67"/>
      <c r="P73" s="115"/>
      <c r="Q73" s="106">
        <f t="shared" si="3"/>
        <v>99122</v>
      </c>
    </row>
    <row r="74" spans="1:17" s="33" customFormat="1" ht="69" customHeight="1">
      <c r="A74" s="16"/>
      <c r="B74" s="13">
        <v>813030</v>
      </c>
      <c r="C74" s="13">
        <v>3030</v>
      </c>
      <c r="D74" s="5"/>
      <c r="E74" s="88" t="s">
        <v>108</v>
      </c>
      <c r="F74" s="106">
        <f>F75+F76</f>
        <v>16500</v>
      </c>
      <c r="G74" s="101">
        <f>G75+G76</f>
        <v>16500</v>
      </c>
      <c r="H74" s="64"/>
      <c r="I74" s="64"/>
      <c r="J74" s="112"/>
      <c r="K74" s="106">
        <f t="shared" si="14"/>
        <v>0</v>
      </c>
      <c r="L74" s="101"/>
      <c r="M74" s="64"/>
      <c r="N74" s="64"/>
      <c r="O74" s="64"/>
      <c r="P74" s="112"/>
      <c r="Q74" s="106">
        <f t="shared" si="3"/>
        <v>16500</v>
      </c>
    </row>
    <row r="75" spans="1:17" s="27" customFormat="1" ht="33.75" customHeight="1">
      <c r="A75" s="10"/>
      <c r="B75" s="13">
        <v>813031</v>
      </c>
      <c r="C75" s="12">
        <v>3031</v>
      </c>
      <c r="D75" s="6" t="s">
        <v>32</v>
      </c>
      <c r="E75" s="78" t="s">
        <v>109</v>
      </c>
      <c r="F75" s="109">
        <v>15000</v>
      </c>
      <c r="G75" s="104">
        <v>15000</v>
      </c>
      <c r="H75" s="67"/>
      <c r="I75" s="67"/>
      <c r="J75" s="115"/>
      <c r="K75" s="106">
        <f t="shared" si="14"/>
        <v>0</v>
      </c>
      <c r="L75" s="104"/>
      <c r="M75" s="67"/>
      <c r="N75" s="67"/>
      <c r="O75" s="67"/>
      <c r="P75" s="115"/>
      <c r="Q75" s="106">
        <f t="shared" si="3"/>
        <v>15000</v>
      </c>
    </row>
    <row r="76" spans="1:17" s="27" customFormat="1" ht="34.5" customHeight="1">
      <c r="A76" s="10"/>
      <c r="B76" s="13">
        <v>813032</v>
      </c>
      <c r="C76" s="12">
        <v>3032</v>
      </c>
      <c r="D76" s="6" t="s">
        <v>33</v>
      </c>
      <c r="E76" s="78" t="s">
        <v>110</v>
      </c>
      <c r="F76" s="109">
        <f>G76</f>
        <v>1500</v>
      </c>
      <c r="G76" s="104">
        <v>1500</v>
      </c>
      <c r="H76" s="67"/>
      <c r="I76" s="67"/>
      <c r="J76" s="115"/>
      <c r="K76" s="106">
        <f t="shared" si="14"/>
        <v>0</v>
      </c>
      <c r="L76" s="104"/>
      <c r="M76" s="67"/>
      <c r="N76" s="67"/>
      <c r="O76" s="67"/>
      <c r="P76" s="115"/>
      <c r="Q76" s="106">
        <f t="shared" si="3"/>
        <v>1500</v>
      </c>
    </row>
    <row r="77" spans="1:17" s="11" customFormat="1" ht="35.25" customHeight="1">
      <c r="A77" s="10"/>
      <c r="B77" s="172" t="s">
        <v>135</v>
      </c>
      <c r="C77" s="172"/>
      <c r="D77" s="172"/>
      <c r="E77" s="172"/>
      <c r="F77" s="107">
        <f>F78+F85+F91+F94</f>
        <v>20450700</v>
      </c>
      <c r="G77" s="102">
        <f>G78+G85+G91+G94</f>
        <v>20450700</v>
      </c>
      <c r="H77" s="65"/>
      <c r="I77" s="65"/>
      <c r="J77" s="113"/>
      <c r="K77" s="106">
        <f t="shared" si="14"/>
        <v>0</v>
      </c>
      <c r="L77" s="102"/>
      <c r="M77" s="65"/>
      <c r="N77" s="65"/>
      <c r="O77" s="65"/>
      <c r="P77" s="113"/>
      <c r="Q77" s="106">
        <f t="shared" si="3"/>
        <v>20450700</v>
      </c>
    </row>
    <row r="78" spans="1:17" s="15" customFormat="1" ht="42" customHeight="1">
      <c r="A78" s="10"/>
      <c r="B78" s="13">
        <v>813040</v>
      </c>
      <c r="C78" s="7" t="s">
        <v>136</v>
      </c>
      <c r="D78" s="7"/>
      <c r="E78" s="92" t="s">
        <v>137</v>
      </c>
      <c r="F78" s="107">
        <f>F79+F80+F81+F82+F83+F84</f>
        <v>11498000</v>
      </c>
      <c r="G78" s="102">
        <f>G79+G80+G81+G82+G83+G84</f>
        <v>11498000</v>
      </c>
      <c r="H78" s="65">
        <f aca="true" t="shared" si="16" ref="H78:P78">H79+H80+H81+H82+H83+H84+H85+H89</f>
        <v>0</v>
      </c>
      <c r="I78" s="65">
        <f t="shared" si="16"/>
        <v>0</v>
      </c>
      <c r="J78" s="113">
        <f t="shared" si="16"/>
        <v>0</v>
      </c>
      <c r="K78" s="106">
        <f t="shared" si="14"/>
        <v>0</v>
      </c>
      <c r="L78" s="102">
        <f t="shared" si="16"/>
        <v>0</v>
      </c>
      <c r="M78" s="65"/>
      <c r="N78" s="65">
        <f t="shared" si="16"/>
        <v>0</v>
      </c>
      <c r="O78" s="65">
        <f t="shared" si="16"/>
        <v>0</v>
      </c>
      <c r="P78" s="113">
        <f t="shared" si="16"/>
        <v>0</v>
      </c>
      <c r="Q78" s="106">
        <f t="shared" si="3"/>
        <v>11498000</v>
      </c>
    </row>
    <row r="79" spans="1:17" s="27" customFormat="1" ht="42" customHeight="1">
      <c r="A79" s="10"/>
      <c r="B79" s="13">
        <v>813041</v>
      </c>
      <c r="C79" s="46" t="s">
        <v>138</v>
      </c>
      <c r="D79" s="46" t="s">
        <v>12</v>
      </c>
      <c r="E79" s="78" t="s">
        <v>139</v>
      </c>
      <c r="F79" s="107">
        <f aca="true" t="shared" si="17" ref="F79:F93">G79</f>
        <v>200000</v>
      </c>
      <c r="G79" s="102">
        <v>200000</v>
      </c>
      <c r="H79" s="65"/>
      <c r="I79" s="65"/>
      <c r="J79" s="113"/>
      <c r="K79" s="106">
        <f t="shared" si="14"/>
        <v>0</v>
      </c>
      <c r="L79" s="102"/>
      <c r="M79" s="65"/>
      <c r="N79" s="65"/>
      <c r="O79" s="65"/>
      <c r="P79" s="113"/>
      <c r="Q79" s="106">
        <f t="shared" si="3"/>
        <v>200000</v>
      </c>
    </row>
    <row r="80" spans="1:17" s="27" customFormat="1" ht="42" customHeight="1">
      <c r="A80" s="10"/>
      <c r="B80" s="13">
        <v>813043</v>
      </c>
      <c r="C80" s="46" t="s">
        <v>140</v>
      </c>
      <c r="D80" s="46" t="s">
        <v>12</v>
      </c>
      <c r="E80" s="78" t="s">
        <v>141</v>
      </c>
      <c r="F80" s="107">
        <f t="shared" si="17"/>
        <v>7475000</v>
      </c>
      <c r="G80" s="102">
        <v>7475000</v>
      </c>
      <c r="H80" s="65"/>
      <c r="I80" s="65"/>
      <c r="J80" s="113"/>
      <c r="K80" s="106">
        <f t="shared" si="14"/>
        <v>0</v>
      </c>
      <c r="L80" s="102"/>
      <c r="M80" s="65"/>
      <c r="N80" s="65"/>
      <c r="O80" s="65"/>
      <c r="P80" s="113"/>
      <c r="Q80" s="106">
        <f t="shared" si="3"/>
        <v>7475000</v>
      </c>
    </row>
    <row r="81" spans="1:17" s="27" customFormat="1" ht="42" customHeight="1">
      <c r="A81" s="10"/>
      <c r="B81" s="13">
        <v>813044</v>
      </c>
      <c r="C81" s="46" t="s">
        <v>142</v>
      </c>
      <c r="D81" s="46" t="s">
        <v>12</v>
      </c>
      <c r="E81" s="78" t="s">
        <v>143</v>
      </c>
      <c r="F81" s="107">
        <f t="shared" si="17"/>
        <v>798000</v>
      </c>
      <c r="G81" s="102">
        <v>798000</v>
      </c>
      <c r="H81" s="65"/>
      <c r="I81" s="65"/>
      <c r="J81" s="113"/>
      <c r="K81" s="106">
        <f t="shared" si="14"/>
        <v>0</v>
      </c>
      <c r="L81" s="102"/>
      <c r="M81" s="65"/>
      <c r="N81" s="65"/>
      <c r="O81" s="65"/>
      <c r="P81" s="113"/>
      <c r="Q81" s="106">
        <f t="shared" si="3"/>
        <v>798000</v>
      </c>
    </row>
    <row r="82" spans="1:17" s="27" customFormat="1" ht="42" customHeight="1">
      <c r="A82" s="10"/>
      <c r="B82" s="13">
        <v>813045</v>
      </c>
      <c r="C82" s="46" t="s">
        <v>144</v>
      </c>
      <c r="D82" s="46" t="s">
        <v>12</v>
      </c>
      <c r="E82" s="78" t="s">
        <v>145</v>
      </c>
      <c r="F82" s="107">
        <f t="shared" si="17"/>
        <v>1800000</v>
      </c>
      <c r="G82" s="102">
        <v>1800000</v>
      </c>
      <c r="H82" s="65"/>
      <c r="I82" s="65"/>
      <c r="J82" s="113"/>
      <c r="K82" s="106">
        <f t="shared" si="14"/>
        <v>0</v>
      </c>
      <c r="L82" s="102"/>
      <c r="M82" s="65"/>
      <c r="N82" s="65"/>
      <c r="O82" s="65"/>
      <c r="P82" s="113"/>
      <c r="Q82" s="106">
        <f t="shared" si="3"/>
        <v>1800000</v>
      </c>
    </row>
    <row r="83" spans="1:17" s="27" customFormat="1" ht="30" customHeight="1">
      <c r="A83" s="10"/>
      <c r="B83" s="13">
        <v>813046</v>
      </c>
      <c r="C83" s="46" t="s">
        <v>146</v>
      </c>
      <c r="D83" s="46" t="s">
        <v>12</v>
      </c>
      <c r="E83" s="78" t="s">
        <v>147</v>
      </c>
      <c r="F83" s="107">
        <f t="shared" si="17"/>
        <v>25000</v>
      </c>
      <c r="G83" s="102">
        <v>25000</v>
      </c>
      <c r="H83" s="65"/>
      <c r="I83" s="65"/>
      <c r="J83" s="113"/>
      <c r="K83" s="106">
        <f t="shared" si="14"/>
        <v>0</v>
      </c>
      <c r="L83" s="102"/>
      <c r="M83" s="65"/>
      <c r="N83" s="65"/>
      <c r="O83" s="65"/>
      <c r="P83" s="113"/>
      <c r="Q83" s="106">
        <f t="shared" si="3"/>
        <v>25000</v>
      </c>
    </row>
    <row r="84" spans="1:17" s="27" customFormat="1" ht="35.25" customHeight="1">
      <c r="A84" s="10"/>
      <c r="B84" s="13">
        <v>813047</v>
      </c>
      <c r="C84" s="46" t="s">
        <v>148</v>
      </c>
      <c r="D84" s="46" t="s">
        <v>12</v>
      </c>
      <c r="E84" s="78" t="s">
        <v>184</v>
      </c>
      <c r="F84" s="107">
        <f t="shared" si="17"/>
        <v>1200000</v>
      </c>
      <c r="G84" s="102">
        <v>1200000</v>
      </c>
      <c r="H84" s="65"/>
      <c r="I84" s="65"/>
      <c r="J84" s="113"/>
      <c r="K84" s="106">
        <f t="shared" si="14"/>
        <v>0</v>
      </c>
      <c r="L84" s="102"/>
      <c r="M84" s="65"/>
      <c r="N84" s="65"/>
      <c r="O84" s="65"/>
      <c r="P84" s="113"/>
      <c r="Q84" s="106">
        <f aca="true" t="shared" si="18" ref="Q84:Q131">F84+K84</f>
        <v>1200000</v>
      </c>
    </row>
    <row r="85" spans="1:17" s="38" customFormat="1" ht="150.75" customHeight="1">
      <c r="A85" s="10"/>
      <c r="B85" s="13">
        <v>813080</v>
      </c>
      <c r="C85" s="7" t="s">
        <v>150</v>
      </c>
      <c r="D85" s="7"/>
      <c r="E85" s="91" t="s">
        <v>219</v>
      </c>
      <c r="F85" s="107">
        <f>F86+F87+F88+F89+F90</f>
        <v>2923000</v>
      </c>
      <c r="G85" s="102">
        <f>G86+G87+G88+G89+G90</f>
        <v>2923000</v>
      </c>
      <c r="H85" s="65"/>
      <c r="I85" s="65"/>
      <c r="J85" s="113"/>
      <c r="K85" s="106">
        <f t="shared" si="14"/>
        <v>0</v>
      </c>
      <c r="L85" s="102"/>
      <c r="M85" s="65"/>
      <c r="N85" s="65"/>
      <c r="O85" s="65"/>
      <c r="P85" s="113"/>
      <c r="Q85" s="106">
        <f t="shared" si="18"/>
        <v>2923000</v>
      </c>
    </row>
    <row r="86" spans="1:17" s="27" customFormat="1" ht="40.5" customHeight="1">
      <c r="A86" s="10"/>
      <c r="B86" s="13">
        <v>813081</v>
      </c>
      <c r="C86" s="46" t="s">
        <v>149</v>
      </c>
      <c r="D86" s="46" t="s">
        <v>30</v>
      </c>
      <c r="E86" s="79" t="s">
        <v>151</v>
      </c>
      <c r="F86" s="107">
        <f t="shared" si="17"/>
        <v>1800000</v>
      </c>
      <c r="G86" s="102">
        <v>1800000</v>
      </c>
      <c r="H86" s="65"/>
      <c r="I86" s="65"/>
      <c r="J86" s="113"/>
      <c r="K86" s="106">
        <f t="shared" si="14"/>
        <v>0</v>
      </c>
      <c r="L86" s="102"/>
      <c r="M86" s="65"/>
      <c r="N86" s="65"/>
      <c r="O86" s="65"/>
      <c r="P86" s="113"/>
      <c r="Q86" s="106">
        <f t="shared" si="18"/>
        <v>1800000</v>
      </c>
    </row>
    <row r="87" spans="1:17" s="27" customFormat="1" ht="54" customHeight="1">
      <c r="A87" s="10"/>
      <c r="B87" s="13">
        <v>813082</v>
      </c>
      <c r="C87" s="46" t="s">
        <v>152</v>
      </c>
      <c r="D87" s="46" t="s">
        <v>30</v>
      </c>
      <c r="E87" s="76" t="s">
        <v>153</v>
      </c>
      <c r="F87" s="107">
        <f t="shared" si="17"/>
        <v>700000</v>
      </c>
      <c r="G87" s="102">
        <v>700000</v>
      </c>
      <c r="H87" s="65"/>
      <c r="I87" s="65"/>
      <c r="J87" s="113"/>
      <c r="K87" s="106">
        <f t="shared" si="14"/>
        <v>0</v>
      </c>
      <c r="L87" s="102"/>
      <c r="M87" s="65"/>
      <c r="N87" s="65"/>
      <c r="O87" s="65"/>
      <c r="P87" s="113"/>
      <c r="Q87" s="106">
        <f t="shared" si="18"/>
        <v>700000</v>
      </c>
    </row>
    <row r="88" spans="1:17" s="27" customFormat="1" ht="41.25" customHeight="1">
      <c r="A88" s="10"/>
      <c r="B88" s="13">
        <v>813083</v>
      </c>
      <c r="C88" s="46" t="s">
        <v>154</v>
      </c>
      <c r="D88" s="46" t="s">
        <v>30</v>
      </c>
      <c r="E88" s="76" t="s">
        <v>155</v>
      </c>
      <c r="F88" s="107">
        <f t="shared" si="17"/>
        <v>400000</v>
      </c>
      <c r="G88" s="102">
        <v>400000</v>
      </c>
      <c r="H88" s="65"/>
      <c r="I88" s="65"/>
      <c r="J88" s="113"/>
      <c r="K88" s="106">
        <f t="shared" si="14"/>
        <v>0</v>
      </c>
      <c r="L88" s="102"/>
      <c r="M88" s="65"/>
      <c r="N88" s="65"/>
      <c r="O88" s="65"/>
      <c r="P88" s="113"/>
      <c r="Q88" s="106">
        <f t="shared" si="18"/>
        <v>400000</v>
      </c>
    </row>
    <row r="89" spans="1:17" s="27" customFormat="1" ht="58.5" customHeight="1">
      <c r="A89" s="10"/>
      <c r="B89" s="13">
        <v>813084</v>
      </c>
      <c r="C89" s="46" t="s">
        <v>202</v>
      </c>
      <c r="D89" s="46" t="s">
        <v>12</v>
      </c>
      <c r="E89" s="51" t="s">
        <v>203</v>
      </c>
      <c r="F89" s="107">
        <f>G89</f>
        <v>20000</v>
      </c>
      <c r="G89" s="102">
        <v>20000</v>
      </c>
      <c r="H89" s="65"/>
      <c r="I89" s="65"/>
      <c r="J89" s="113"/>
      <c r="K89" s="106">
        <f t="shared" si="14"/>
        <v>0</v>
      </c>
      <c r="L89" s="102"/>
      <c r="M89" s="65"/>
      <c r="N89" s="65"/>
      <c r="O89" s="65"/>
      <c r="P89" s="113"/>
      <c r="Q89" s="106">
        <f t="shared" si="18"/>
        <v>20000</v>
      </c>
    </row>
    <row r="90" spans="1:17" s="27" customFormat="1" ht="62.25" customHeight="1">
      <c r="A90" s="10"/>
      <c r="B90" s="13">
        <v>813085</v>
      </c>
      <c r="C90" s="46" t="s">
        <v>156</v>
      </c>
      <c r="D90" s="46" t="s">
        <v>30</v>
      </c>
      <c r="E90" s="76" t="s">
        <v>157</v>
      </c>
      <c r="F90" s="107">
        <f t="shared" si="17"/>
        <v>3000</v>
      </c>
      <c r="G90" s="102">
        <v>3000</v>
      </c>
      <c r="H90" s="65"/>
      <c r="I90" s="65"/>
      <c r="J90" s="113"/>
      <c r="K90" s="106">
        <f t="shared" si="14"/>
        <v>0</v>
      </c>
      <c r="L90" s="102"/>
      <c r="M90" s="65"/>
      <c r="N90" s="65"/>
      <c r="O90" s="65"/>
      <c r="P90" s="113"/>
      <c r="Q90" s="106">
        <f t="shared" si="18"/>
        <v>3000</v>
      </c>
    </row>
    <row r="91" spans="1:17" s="37" customFormat="1" ht="221.25" customHeight="1">
      <c r="A91" s="10"/>
      <c r="B91" s="13">
        <v>813010</v>
      </c>
      <c r="C91" s="7" t="s">
        <v>158</v>
      </c>
      <c r="D91" s="7"/>
      <c r="E91" s="74" t="s">
        <v>251</v>
      </c>
      <c r="F91" s="107">
        <f>F92+F93</f>
        <v>6027000</v>
      </c>
      <c r="G91" s="102">
        <f>G92+G93</f>
        <v>6027000</v>
      </c>
      <c r="H91" s="65"/>
      <c r="I91" s="65"/>
      <c r="J91" s="113"/>
      <c r="K91" s="106">
        <f aca="true" t="shared" si="19" ref="K91:K127">L91+M91</f>
        <v>0</v>
      </c>
      <c r="L91" s="102"/>
      <c r="M91" s="65"/>
      <c r="N91" s="65"/>
      <c r="O91" s="65"/>
      <c r="P91" s="113"/>
      <c r="Q91" s="106">
        <f t="shared" si="18"/>
        <v>6027000</v>
      </c>
    </row>
    <row r="92" spans="1:17" s="27" customFormat="1" ht="54" customHeight="1">
      <c r="A92" s="10"/>
      <c r="B92" s="13">
        <v>813011</v>
      </c>
      <c r="C92" s="46" t="s">
        <v>159</v>
      </c>
      <c r="D92" s="46" t="s">
        <v>32</v>
      </c>
      <c r="E92" s="75" t="s">
        <v>160</v>
      </c>
      <c r="F92" s="107">
        <f t="shared" si="17"/>
        <v>2600000</v>
      </c>
      <c r="G92" s="102">
        <v>2600000</v>
      </c>
      <c r="H92" s="65"/>
      <c r="I92" s="65"/>
      <c r="J92" s="113"/>
      <c r="K92" s="106">
        <f t="shared" si="19"/>
        <v>0</v>
      </c>
      <c r="L92" s="102"/>
      <c r="M92" s="65"/>
      <c r="N92" s="65"/>
      <c r="O92" s="65"/>
      <c r="P92" s="113"/>
      <c r="Q92" s="106">
        <f t="shared" si="18"/>
        <v>2600000</v>
      </c>
    </row>
    <row r="93" spans="1:17" s="27" customFormat="1" ht="45" customHeight="1">
      <c r="A93" s="10"/>
      <c r="B93" s="13">
        <v>813012</v>
      </c>
      <c r="C93" s="46" t="s">
        <v>161</v>
      </c>
      <c r="D93" s="46" t="s">
        <v>126</v>
      </c>
      <c r="E93" s="78" t="s">
        <v>162</v>
      </c>
      <c r="F93" s="107">
        <f t="shared" si="17"/>
        <v>3427000</v>
      </c>
      <c r="G93" s="102">
        <v>3427000</v>
      </c>
      <c r="H93" s="65"/>
      <c r="I93" s="65"/>
      <c r="J93" s="113"/>
      <c r="K93" s="106">
        <f t="shared" si="19"/>
        <v>0</v>
      </c>
      <c r="L93" s="102"/>
      <c r="M93" s="65"/>
      <c r="N93" s="65"/>
      <c r="O93" s="65"/>
      <c r="P93" s="113"/>
      <c r="Q93" s="106">
        <f t="shared" si="18"/>
        <v>3427000</v>
      </c>
    </row>
    <row r="94" spans="1:17" s="37" customFormat="1" ht="60" customHeight="1">
      <c r="A94" s="10"/>
      <c r="B94" s="13">
        <v>813020</v>
      </c>
      <c r="C94" s="7" t="s">
        <v>163</v>
      </c>
      <c r="D94" s="7"/>
      <c r="E94" s="74" t="s">
        <v>164</v>
      </c>
      <c r="F94" s="107">
        <f>F95</f>
        <v>2700</v>
      </c>
      <c r="G94" s="102">
        <f>G95</f>
        <v>2700</v>
      </c>
      <c r="H94" s="65"/>
      <c r="I94" s="65"/>
      <c r="J94" s="113"/>
      <c r="K94" s="106">
        <f t="shared" si="19"/>
        <v>0</v>
      </c>
      <c r="L94" s="102"/>
      <c r="M94" s="65"/>
      <c r="N94" s="65"/>
      <c r="O94" s="65"/>
      <c r="P94" s="113"/>
      <c r="Q94" s="106">
        <f t="shared" si="18"/>
        <v>2700</v>
      </c>
    </row>
    <row r="95" spans="1:17" s="27" customFormat="1" ht="54.75" customHeight="1">
      <c r="A95" s="10"/>
      <c r="B95" s="13">
        <v>813022</v>
      </c>
      <c r="C95" s="46" t="s">
        <v>165</v>
      </c>
      <c r="D95" s="46" t="s">
        <v>126</v>
      </c>
      <c r="E95" s="78" t="s">
        <v>166</v>
      </c>
      <c r="F95" s="107">
        <f>G95</f>
        <v>2700</v>
      </c>
      <c r="G95" s="102">
        <v>2700</v>
      </c>
      <c r="H95" s="65"/>
      <c r="I95" s="65"/>
      <c r="J95" s="113"/>
      <c r="K95" s="106">
        <f t="shared" si="19"/>
        <v>0</v>
      </c>
      <c r="L95" s="102"/>
      <c r="M95" s="65"/>
      <c r="N95" s="65"/>
      <c r="O95" s="65"/>
      <c r="P95" s="113"/>
      <c r="Q95" s="106">
        <f t="shared" si="18"/>
        <v>2700</v>
      </c>
    </row>
    <row r="96" spans="1:17" s="11" customFormat="1" ht="42" customHeight="1">
      <c r="A96" s="10"/>
      <c r="B96" s="173" t="s">
        <v>226</v>
      </c>
      <c r="C96" s="174"/>
      <c r="D96" s="174"/>
      <c r="E96" s="175"/>
      <c r="F96" s="107">
        <f>F97+F98+F99</f>
        <v>441130</v>
      </c>
      <c r="G96" s="102">
        <f aca="true" t="shared" si="20" ref="G96:P96">G97+G98+G99</f>
        <v>441130</v>
      </c>
      <c r="H96" s="65">
        <f t="shared" si="20"/>
        <v>0</v>
      </c>
      <c r="I96" s="65">
        <f t="shared" si="20"/>
        <v>0</v>
      </c>
      <c r="J96" s="113">
        <f t="shared" si="20"/>
        <v>0</v>
      </c>
      <c r="K96" s="106">
        <f t="shared" si="19"/>
        <v>0</v>
      </c>
      <c r="L96" s="102">
        <f t="shared" si="20"/>
        <v>0</v>
      </c>
      <c r="M96" s="65"/>
      <c r="N96" s="65">
        <f t="shared" si="20"/>
        <v>0</v>
      </c>
      <c r="O96" s="65">
        <f t="shared" si="20"/>
        <v>0</v>
      </c>
      <c r="P96" s="113">
        <f t="shared" si="20"/>
        <v>0</v>
      </c>
      <c r="Q96" s="106">
        <f t="shared" si="18"/>
        <v>441130</v>
      </c>
    </row>
    <row r="97" spans="1:17" s="11" customFormat="1" ht="37.5" customHeight="1">
      <c r="A97" s="10"/>
      <c r="B97" s="13">
        <v>813050</v>
      </c>
      <c r="C97" s="46" t="s">
        <v>227</v>
      </c>
      <c r="D97" s="46" t="s">
        <v>33</v>
      </c>
      <c r="E97" s="78" t="s">
        <v>234</v>
      </c>
      <c r="F97" s="107">
        <f>G97</f>
        <v>359120</v>
      </c>
      <c r="G97" s="102">
        <v>359120</v>
      </c>
      <c r="H97" s="65"/>
      <c r="I97" s="65"/>
      <c r="J97" s="113"/>
      <c r="K97" s="106">
        <f t="shared" si="19"/>
        <v>0</v>
      </c>
      <c r="L97" s="102"/>
      <c r="M97" s="65"/>
      <c r="N97" s="65"/>
      <c r="O97" s="65"/>
      <c r="P97" s="113"/>
      <c r="Q97" s="106">
        <f t="shared" si="18"/>
        <v>359120</v>
      </c>
    </row>
    <row r="98" spans="1:17" s="11" customFormat="1" ht="55.5" customHeight="1">
      <c r="A98" s="10"/>
      <c r="B98" s="13">
        <v>813090</v>
      </c>
      <c r="C98" s="46" t="s">
        <v>228</v>
      </c>
      <c r="D98" s="46" t="s">
        <v>32</v>
      </c>
      <c r="E98" s="78" t="s">
        <v>235</v>
      </c>
      <c r="F98" s="107">
        <f>G98</f>
        <v>52400</v>
      </c>
      <c r="G98" s="102">
        <v>52400</v>
      </c>
      <c r="H98" s="65"/>
      <c r="I98" s="65"/>
      <c r="J98" s="113"/>
      <c r="K98" s="106">
        <f t="shared" si="19"/>
        <v>0</v>
      </c>
      <c r="L98" s="102"/>
      <c r="M98" s="65"/>
      <c r="N98" s="65"/>
      <c r="O98" s="65"/>
      <c r="P98" s="113"/>
      <c r="Q98" s="106">
        <f t="shared" si="18"/>
        <v>52400</v>
      </c>
    </row>
    <row r="99" spans="1:17" s="11" customFormat="1" ht="54.75" customHeight="1">
      <c r="A99" s="10"/>
      <c r="B99" s="13">
        <v>813171</v>
      </c>
      <c r="C99" s="46" t="s">
        <v>229</v>
      </c>
      <c r="D99" s="46" t="s">
        <v>30</v>
      </c>
      <c r="E99" s="69" t="s">
        <v>236</v>
      </c>
      <c r="F99" s="107">
        <f>G99</f>
        <v>29610</v>
      </c>
      <c r="G99" s="102">
        <v>29610</v>
      </c>
      <c r="H99" s="65"/>
      <c r="I99" s="65"/>
      <c r="J99" s="113"/>
      <c r="K99" s="106">
        <f t="shared" si="19"/>
        <v>0</v>
      </c>
      <c r="L99" s="102"/>
      <c r="M99" s="65"/>
      <c r="N99" s="65"/>
      <c r="O99" s="65"/>
      <c r="P99" s="113"/>
      <c r="Q99" s="106">
        <f t="shared" si="18"/>
        <v>29610</v>
      </c>
    </row>
    <row r="100" spans="1:17" s="42" customFormat="1" ht="36" customHeight="1">
      <c r="A100" s="16"/>
      <c r="B100" s="13">
        <v>3100000</v>
      </c>
      <c r="C100" s="5"/>
      <c r="D100" s="5"/>
      <c r="E100" s="93" t="s">
        <v>34</v>
      </c>
      <c r="F100" s="106">
        <f>F102+F103+F106+F108+F110+F116+F109+F118+F121</f>
        <v>5653183</v>
      </c>
      <c r="G100" s="101">
        <f>G102+G103+G106+G108+G110+G116+G109+G118+G121</f>
        <v>5653183</v>
      </c>
      <c r="H100" s="64">
        <f>H102+H103+H106+H108+H110+H116+H109+H118+H121</f>
        <v>1842587</v>
      </c>
      <c r="I100" s="64">
        <f>I102+I103+I106+I108+I110+I116+I109+I118+I121</f>
        <v>533950</v>
      </c>
      <c r="J100" s="112">
        <f aca="true" t="shared" si="21" ref="J100:P100">J101</f>
        <v>0</v>
      </c>
      <c r="K100" s="106">
        <f t="shared" si="19"/>
        <v>5005395.34</v>
      </c>
      <c r="L100" s="101">
        <f t="shared" si="21"/>
        <v>4981580.34</v>
      </c>
      <c r="M100" s="64">
        <f t="shared" si="21"/>
        <v>23815</v>
      </c>
      <c r="N100" s="64">
        <f>N101</f>
        <v>0</v>
      </c>
      <c r="O100" s="64">
        <f t="shared" si="21"/>
        <v>0</v>
      </c>
      <c r="P100" s="112">
        <f t="shared" si="21"/>
        <v>4981580.34</v>
      </c>
      <c r="Q100" s="106">
        <f t="shared" si="18"/>
        <v>10658578.34</v>
      </c>
    </row>
    <row r="101" spans="1:17" s="42" customFormat="1" ht="36" customHeight="1">
      <c r="A101" s="16"/>
      <c r="B101" s="13">
        <v>3110000</v>
      </c>
      <c r="C101" s="5"/>
      <c r="D101" s="5"/>
      <c r="E101" s="93" t="s">
        <v>34</v>
      </c>
      <c r="F101" s="106">
        <f>F102+F103+F105+F116+F118+F121</f>
        <v>5653183</v>
      </c>
      <c r="G101" s="101">
        <f>G102+G103+G105+G116+G118+G121</f>
        <v>5653183</v>
      </c>
      <c r="H101" s="64">
        <f>H102+H103+H105+H116+H118+H121</f>
        <v>1842587</v>
      </c>
      <c r="I101" s="64">
        <f>I102+I103+I105+I116+I118+I121</f>
        <v>533950</v>
      </c>
      <c r="J101" s="112">
        <f>J102+J103+J105+J113+J116+J123+J111</f>
        <v>0</v>
      </c>
      <c r="K101" s="106">
        <f t="shared" si="19"/>
        <v>5005395.34</v>
      </c>
      <c r="L101" s="101">
        <f>L102+L103+L105+L113+L116+L123+L111+L109+L122</f>
        <v>4981580.34</v>
      </c>
      <c r="M101" s="64">
        <f>M102+M103+M105+M112+M113+M116+M118+M121+M123</f>
        <v>23815</v>
      </c>
      <c r="N101" s="64">
        <f>N102+N103+N105+N113+N116+N123+N111+N109+N122</f>
        <v>0</v>
      </c>
      <c r="O101" s="64">
        <f>O102+O103+O105+O113+O116+O123+O111+O109+O122</f>
        <v>0</v>
      </c>
      <c r="P101" s="112">
        <f>P102+P103+P105+P113+P116+P123+P111+P109+P122</f>
        <v>4981580.34</v>
      </c>
      <c r="Q101" s="106">
        <f t="shared" si="18"/>
        <v>10658578.34</v>
      </c>
    </row>
    <row r="102" spans="1:17" s="37" customFormat="1" ht="62.25" customHeight="1">
      <c r="A102" s="10"/>
      <c r="B102" s="13">
        <v>3110160</v>
      </c>
      <c r="C102" s="5" t="s">
        <v>50</v>
      </c>
      <c r="D102" s="5" t="s">
        <v>9</v>
      </c>
      <c r="E102" s="74" t="s">
        <v>111</v>
      </c>
      <c r="F102" s="106">
        <f>G102</f>
        <v>1911127</v>
      </c>
      <c r="G102" s="101">
        <v>1911127</v>
      </c>
      <c r="H102" s="64">
        <v>1842587</v>
      </c>
      <c r="I102" s="64"/>
      <c r="J102" s="112"/>
      <c r="K102" s="106">
        <f t="shared" si="19"/>
        <v>0</v>
      </c>
      <c r="L102" s="101"/>
      <c r="M102" s="64"/>
      <c r="N102" s="64"/>
      <c r="O102" s="64"/>
      <c r="P102" s="112"/>
      <c r="Q102" s="106">
        <f t="shared" si="18"/>
        <v>1911127</v>
      </c>
    </row>
    <row r="103" spans="1:17" s="37" customFormat="1" ht="38.25" customHeight="1">
      <c r="A103" s="10"/>
      <c r="B103" s="13">
        <v>3110180</v>
      </c>
      <c r="C103" s="5" t="s">
        <v>76</v>
      </c>
      <c r="D103" s="5" t="s">
        <v>20</v>
      </c>
      <c r="E103" s="74" t="s">
        <v>181</v>
      </c>
      <c r="F103" s="106">
        <f>F104</f>
        <v>681500</v>
      </c>
      <c r="G103" s="101">
        <f>G104</f>
        <v>681500</v>
      </c>
      <c r="H103" s="64">
        <f aca="true" t="shared" si="22" ref="H103:P103">H104</f>
        <v>0</v>
      </c>
      <c r="I103" s="64">
        <f>I104</f>
        <v>284000</v>
      </c>
      <c r="J103" s="112">
        <f t="shared" si="22"/>
        <v>0</v>
      </c>
      <c r="K103" s="106">
        <f t="shared" si="19"/>
        <v>0</v>
      </c>
      <c r="L103" s="101">
        <f t="shared" si="22"/>
        <v>0</v>
      </c>
      <c r="M103" s="64"/>
      <c r="N103" s="64">
        <f t="shared" si="22"/>
        <v>0</v>
      </c>
      <c r="O103" s="64">
        <f t="shared" si="22"/>
        <v>0</v>
      </c>
      <c r="P103" s="112">
        <f t="shared" si="22"/>
        <v>0</v>
      </c>
      <c r="Q103" s="106">
        <f t="shared" si="18"/>
        <v>681500</v>
      </c>
    </row>
    <row r="104" spans="1:17" s="27" customFormat="1" ht="66" customHeight="1">
      <c r="A104" s="10"/>
      <c r="B104" s="12">
        <v>3110180</v>
      </c>
      <c r="C104" s="6" t="s">
        <v>76</v>
      </c>
      <c r="D104" s="6" t="s">
        <v>20</v>
      </c>
      <c r="E104" s="76" t="s">
        <v>167</v>
      </c>
      <c r="F104" s="109">
        <f>G104</f>
        <v>681500</v>
      </c>
      <c r="G104" s="104">
        <f>666500+15000</f>
        <v>681500</v>
      </c>
      <c r="H104" s="67"/>
      <c r="I104" s="67">
        <v>284000</v>
      </c>
      <c r="J104" s="115"/>
      <c r="K104" s="106">
        <f t="shared" si="19"/>
        <v>0</v>
      </c>
      <c r="L104" s="104"/>
      <c r="M104" s="67"/>
      <c r="N104" s="67"/>
      <c r="O104" s="67"/>
      <c r="P104" s="115"/>
      <c r="Q104" s="106">
        <f t="shared" si="18"/>
        <v>681500</v>
      </c>
    </row>
    <row r="105" spans="1:17" s="41" customFormat="1" ht="34.5" customHeight="1">
      <c r="A105" s="52"/>
      <c r="B105" s="24">
        <v>3116000</v>
      </c>
      <c r="C105" s="25" t="s">
        <v>187</v>
      </c>
      <c r="D105" s="25"/>
      <c r="E105" s="94" t="s">
        <v>188</v>
      </c>
      <c r="F105" s="110">
        <f>F106+F108+F110+F109</f>
        <v>2567156</v>
      </c>
      <c r="G105" s="105">
        <f>G106+G108+G110+G109</f>
        <v>2567156</v>
      </c>
      <c r="H105" s="68">
        <f>H106+H108+H110</f>
        <v>0</v>
      </c>
      <c r="I105" s="68">
        <f>I106+I108+I110</f>
        <v>249950</v>
      </c>
      <c r="J105" s="116"/>
      <c r="K105" s="106">
        <f t="shared" si="19"/>
        <v>664000</v>
      </c>
      <c r="L105" s="105">
        <f>L106+L108+L110</f>
        <v>664000</v>
      </c>
      <c r="M105" s="68"/>
      <c r="N105" s="68">
        <f>N106+N108+N110</f>
        <v>0</v>
      </c>
      <c r="O105" s="68">
        <f>O106+O108+O110</f>
        <v>0</v>
      </c>
      <c r="P105" s="116">
        <f>P106+P108+P110</f>
        <v>664000</v>
      </c>
      <c r="Q105" s="106">
        <f t="shared" si="18"/>
        <v>3231156</v>
      </c>
    </row>
    <row r="106" spans="1:17" s="14" customFormat="1" ht="41.25" customHeight="1">
      <c r="A106" s="16"/>
      <c r="B106" s="13">
        <v>3116010</v>
      </c>
      <c r="C106" s="5" t="s">
        <v>69</v>
      </c>
      <c r="D106" s="5"/>
      <c r="E106" s="74" t="s">
        <v>118</v>
      </c>
      <c r="F106" s="106">
        <f>F107</f>
        <v>205000</v>
      </c>
      <c r="G106" s="101">
        <f aca="true" t="shared" si="23" ref="G106:P106">G107</f>
        <v>205000</v>
      </c>
      <c r="H106" s="64">
        <f t="shared" si="23"/>
        <v>0</v>
      </c>
      <c r="I106" s="64">
        <f t="shared" si="23"/>
        <v>0</v>
      </c>
      <c r="J106" s="112">
        <f t="shared" si="23"/>
        <v>0</v>
      </c>
      <c r="K106" s="106">
        <f t="shared" si="19"/>
        <v>664000</v>
      </c>
      <c r="L106" s="101">
        <f t="shared" si="23"/>
        <v>664000</v>
      </c>
      <c r="M106" s="64"/>
      <c r="N106" s="64">
        <f t="shared" si="23"/>
        <v>0</v>
      </c>
      <c r="O106" s="64">
        <f t="shared" si="23"/>
        <v>0</v>
      </c>
      <c r="P106" s="112">
        <f t="shared" si="23"/>
        <v>664000</v>
      </c>
      <c r="Q106" s="106">
        <f t="shared" si="18"/>
        <v>869000</v>
      </c>
    </row>
    <row r="107" spans="1:17" s="27" customFormat="1" ht="41.25" customHeight="1">
      <c r="A107" s="10"/>
      <c r="B107" s="12">
        <v>3116011</v>
      </c>
      <c r="C107" s="6" t="s">
        <v>53</v>
      </c>
      <c r="D107" s="6" t="s">
        <v>230</v>
      </c>
      <c r="E107" s="76" t="s">
        <v>113</v>
      </c>
      <c r="F107" s="109">
        <f>G107</f>
        <v>205000</v>
      </c>
      <c r="G107" s="104">
        <f>50000+155000</f>
        <v>205000</v>
      </c>
      <c r="H107" s="67"/>
      <c r="I107" s="67"/>
      <c r="J107" s="115"/>
      <c r="K107" s="106">
        <f t="shared" si="19"/>
        <v>664000</v>
      </c>
      <c r="L107" s="104">
        <v>664000</v>
      </c>
      <c r="M107" s="67"/>
      <c r="N107" s="67"/>
      <c r="O107" s="67"/>
      <c r="P107" s="115">
        <f>810000-146000</f>
        <v>664000</v>
      </c>
      <c r="Q107" s="106">
        <f t="shared" si="18"/>
        <v>869000</v>
      </c>
    </row>
    <row r="108" spans="1:17" s="28" customFormat="1" ht="37.5" customHeight="1">
      <c r="A108" s="10"/>
      <c r="B108" s="13">
        <v>3116030</v>
      </c>
      <c r="C108" s="5" t="s">
        <v>51</v>
      </c>
      <c r="D108" s="5" t="s">
        <v>35</v>
      </c>
      <c r="E108" s="93" t="s">
        <v>112</v>
      </c>
      <c r="F108" s="106">
        <f>G108</f>
        <v>1928363</v>
      </c>
      <c r="G108" s="101">
        <v>1928363</v>
      </c>
      <c r="H108" s="64"/>
      <c r="I108" s="64">
        <v>249950</v>
      </c>
      <c r="J108" s="112" t="s">
        <v>11</v>
      </c>
      <c r="K108" s="106">
        <f t="shared" si="19"/>
        <v>0</v>
      </c>
      <c r="L108" s="101"/>
      <c r="M108" s="64"/>
      <c r="N108" s="64"/>
      <c r="O108" s="64"/>
      <c r="P108" s="112"/>
      <c r="Q108" s="106">
        <f t="shared" si="18"/>
        <v>1928363</v>
      </c>
    </row>
    <row r="109" spans="1:17" s="28" customFormat="1" ht="45" customHeight="1">
      <c r="A109" s="10"/>
      <c r="B109" s="13">
        <v>3116020</v>
      </c>
      <c r="C109" s="5" t="s">
        <v>222</v>
      </c>
      <c r="D109" s="5" t="s">
        <v>35</v>
      </c>
      <c r="E109" s="93" t="s">
        <v>223</v>
      </c>
      <c r="F109" s="106">
        <f>100000+210000</f>
        <v>310000</v>
      </c>
      <c r="G109" s="101">
        <f>100000+210000</f>
        <v>310000</v>
      </c>
      <c r="H109" s="64"/>
      <c r="I109" s="64"/>
      <c r="J109" s="112"/>
      <c r="K109" s="106">
        <f t="shared" si="19"/>
        <v>100000</v>
      </c>
      <c r="L109" s="101">
        <v>100000</v>
      </c>
      <c r="M109" s="64"/>
      <c r="N109" s="64"/>
      <c r="O109" s="64"/>
      <c r="P109" s="112">
        <v>100000</v>
      </c>
      <c r="Q109" s="106">
        <f t="shared" si="18"/>
        <v>410000</v>
      </c>
    </row>
    <row r="110" spans="1:17" s="28" customFormat="1" ht="37.5" customHeight="1">
      <c r="A110" s="10"/>
      <c r="B110" s="13">
        <v>3116040</v>
      </c>
      <c r="C110" s="5" t="s">
        <v>52</v>
      </c>
      <c r="D110" s="5" t="s">
        <v>35</v>
      </c>
      <c r="E110" s="93" t="s">
        <v>36</v>
      </c>
      <c r="F110" s="106">
        <f>G110</f>
        <v>123793</v>
      </c>
      <c r="G110" s="101">
        <v>123793</v>
      </c>
      <c r="H110" s="64"/>
      <c r="I110" s="64"/>
      <c r="J110" s="112"/>
      <c r="K110" s="106">
        <f t="shared" si="19"/>
        <v>0</v>
      </c>
      <c r="L110" s="101"/>
      <c r="M110" s="64"/>
      <c r="N110" s="64"/>
      <c r="O110" s="64"/>
      <c r="P110" s="112"/>
      <c r="Q110" s="106">
        <f t="shared" si="18"/>
        <v>123793</v>
      </c>
    </row>
    <row r="111" spans="1:17" s="19" customFormat="1" ht="49.5" customHeight="1">
      <c r="A111" s="10"/>
      <c r="B111" s="24">
        <v>3117320</v>
      </c>
      <c r="C111" s="25" t="s">
        <v>198</v>
      </c>
      <c r="D111" s="5"/>
      <c r="E111" s="74" t="s">
        <v>260</v>
      </c>
      <c r="F111" s="106">
        <f>F112</f>
        <v>0</v>
      </c>
      <c r="G111" s="101">
        <f aca="true" t="shared" si="24" ref="G111:O111">G112</f>
        <v>0</v>
      </c>
      <c r="H111" s="64">
        <f t="shared" si="24"/>
        <v>0</v>
      </c>
      <c r="I111" s="64">
        <f t="shared" si="24"/>
        <v>0</v>
      </c>
      <c r="J111" s="112">
        <f t="shared" si="24"/>
        <v>0</v>
      </c>
      <c r="K111" s="106">
        <f t="shared" si="19"/>
        <v>0</v>
      </c>
      <c r="L111" s="101">
        <f t="shared" si="24"/>
        <v>0</v>
      </c>
      <c r="M111" s="64"/>
      <c r="N111" s="64">
        <f t="shared" si="24"/>
        <v>0</v>
      </c>
      <c r="O111" s="64">
        <f t="shared" si="24"/>
        <v>0</v>
      </c>
      <c r="P111" s="112"/>
      <c r="Q111" s="106">
        <f t="shared" si="18"/>
        <v>0</v>
      </c>
    </row>
    <row r="112" spans="1:17" s="28" customFormat="1" ht="49.5" customHeight="1">
      <c r="A112" s="10"/>
      <c r="B112" s="24">
        <v>3117321</v>
      </c>
      <c r="C112" s="25" t="s">
        <v>200</v>
      </c>
      <c r="D112" s="5" t="s">
        <v>48</v>
      </c>
      <c r="E112" s="53" t="s">
        <v>199</v>
      </c>
      <c r="F112" s="106">
        <f>G112</f>
        <v>0</v>
      </c>
      <c r="G112" s="101"/>
      <c r="H112" s="64"/>
      <c r="I112" s="64"/>
      <c r="J112" s="112"/>
      <c r="K112" s="106">
        <f t="shared" si="19"/>
        <v>0</v>
      </c>
      <c r="L112" s="101"/>
      <c r="M112" s="64"/>
      <c r="N112" s="64"/>
      <c r="O112" s="64"/>
      <c r="P112" s="112">
        <f>P111</f>
        <v>0</v>
      </c>
      <c r="Q112" s="106">
        <f t="shared" si="18"/>
        <v>0</v>
      </c>
    </row>
    <row r="113" spans="1:17" s="41" customFormat="1" ht="37.5" customHeight="1">
      <c r="A113" s="52"/>
      <c r="B113" s="24">
        <v>3117300</v>
      </c>
      <c r="C113" s="25" t="s">
        <v>185</v>
      </c>
      <c r="D113" s="25"/>
      <c r="E113" s="95" t="s">
        <v>186</v>
      </c>
      <c r="F113" s="110">
        <f>F111+F114+F115</f>
        <v>0</v>
      </c>
      <c r="G113" s="105">
        <f aca="true" t="shared" si="25" ref="G113:L113">G111+G114+G115</f>
        <v>0</v>
      </c>
      <c r="H113" s="68">
        <f t="shared" si="25"/>
        <v>0</v>
      </c>
      <c r="I113" s="68">
        <f t="shared" si="25"/>
        <v>0</v>
      </c>
      <c r="J113" s="116">
        <f t="shared" si="25"/>
        <v>0</v>
      </c>
      <c r="K113" s="106">
        <f t="shared" si="19"/>
        <v>4171580.3400000003</v>
      </c>
      <c r="L113" s="105">
        <f t="shared" si="25"/>
        <v>4171580.3400000003</v>
      </c>
      <c r="M113" s="68"/>
      <c r="N113" s="68">
        <f>N111+N114+N115</f>
        <v>0</v>
      </c>
      <c r="O113" s="68">
        <f>O111+O114+O115</f>
        <v>0</v>
      </c>
      <c r="P113" s="116">
        <f>P111+P114+P115</f>
        <v>4171580.3400000003</v>
      </c>
      <c r="Q113" s="106">
        <f t="shared" si="18"/>
        <v>4171580.3400000003</v>
      </c>
    </row>
    <row r="114" spans="1:17" s="40" customFormat="1" ht="37.5" customHeight="1" thickBot="1">
      <c r="A114" s="16"/>
      <c r="B114" s="13">
        <v>3117330</v>
      </c>
      <c r="C114" s="5" t="s">
        <v>189</v>
      </c>
      <c r="D114" s="5" t="s">
        <v>48</v>
      </c>
      <c r="E114" s="73" t="s">
        <v>190</v>
      </c>
      <c r="F114" s="106">
        <f>G114</f>
        <v>0</v>
      </c>
      <c r="G114" s="101"/>
      <c r="H114" s="64"/>
      <c r="I114" s="64"/>
      <c r="J114" s="112"/>
      <c r="K114" s="106">
        <f t="shared" si="19"/>
        <v>401758.64</v>
      </c>
      <c r="L114" s="101">
        <v>401758.64</v>
      </c>
      <c r="M114" s="64"/>
      <c r="N114" s="64"/>
      <c r="O114" s="64"/>
      <c r="P114" s="112">
        <f>190000+211758.64</f>
        <v>401758.64</v>
      </c>
      <c r="Q114" s="106">
        <f t="shared" si="18"/>
        <v>401758.64</v>
      </c>
    </row>
    <row r="115" spans="1:17" s="20" customFormat="1" ht="37.5" customHeight="1" thickBot="1">
      <c r="A115" s="16"/>
      <c r="B115" s="13">
        <v>3117368</v>
      </c>
      <c r="C115" s="5" t="s">
        <v>231</v>
      </c>
      <c r="D115" s="5" t="s">
        <v>232</v>
      </c>
      <c r="E115" s="96" t="s">
        <v>233</v>
      </c>
      <c r="F115" s="106">
        <f>G115</f>
        <v>0</v>
      </c>
      <c r="G115" s="101"/>
      <c r="H115" s="64"/>
      <c r="I115" s="64"/>
      <c r="J115" s="112"/>
      <c r="K115" s="106">
        <f t="shared" si="19"/>
        <v>3769821.7</v>
      </c>
      <c r="L115" s="101">
        <v>3769821.7</v>
      </c>
      <c r="M115" s="64"/>
      <c r="N115" s="64"/>
      <c r="O115" s="64"/>
      <c r="P115" s="112">
        <f>3700000+69821.7</f>
        <v>3769821.7</v>
      </c>
      <c r="Q115" s="106">
        <f t="shared" si="18"/>
        <v>3769821.7</v>
      </c>
    </row>
    <row r="116" spans="1:17" s="41" customFormat="1" ht="52.5" customHeight="1">
      <c r="A116" s="52"/>
      <c r="B116" s="24">
        <v>3117400</v>
      </c>
      <c r="C116" s="25" t="s">
        <v>191</v>
      </c>
      <c r="D116" s="25"/>
      <c r="E116" s="97" t="s">
        <v>192</v>
      </c>
      <c r="F116" s="110">
        <f>F117</f>
        <v>350000</v>
      </c>
      <c r="G116" s="105">
        <f aca="true" t="shared" si="26" ref="G116:P116">G117</f>
        <v>350000</v>
      </c>
      <c r="H116" s="68">
        <f t="shared" si="26"/>
        <v>0</v>
      </c>
      <c r="I116" s="68">
        <f t="shared" si="26"/>
        <v>0</v>
      </c>
      <c r="J116" s="116">
        <f t="shared" si="26"/>
        <v>0</v>
      </c>
      <c r="K116" s="106">
        <f t="shared" si="19"/>
        <v>0</v>
      </c>
      <c r="L116" s="105">
        <f t="shared" si="26"/>
        <v>0</v>
      </c>
      <c r="M116" s="68"/>
      <c r="N116" s="68">
        <f t="shared" si="26"/>
        <v>0</v>
      </c>
      <c r="O116" s="68">
        <f t="shared" si="26"/>
        <v>0</v>
      </c>
      <c r="P116" s="116">
        <f t="shared" si="26"/>
        <v>0</v>
      </c>
      <c r="Q116" s="106">
        <f t="shared" si="18"/>
        <v>350000</v>
      </c>
    </row>
    <row r="117" spans="1:17" s="28" customFormat="1" ht="57" customHeight="1">
      <c r="A117" s="10"/>
      <c r="B117" s="62">
        <v>3117461</v>
      </c>
      <c r="C117" s="63" t="s">
        <v>193</v>
      </c>
      <c r="D117" s="63" t="s">
        <v>194</v>
      </c>
      <c r="E117" s="98" t="s">
        <v>195</v>
      </c>
      <c r="F117" s="109">
        <f>G117</f>
        <v>350000</v>
      </c>
      <c r="G117" s="104">
        <f>50000+300000</f>
        <v>350000</v>
      </c>
      <c r="H117" s="67"/>
      <c r="I117" s="67"/>
      <c r="J117" s="115"/>
      <c r="K117" s="106">
        <f t="shared" si="19"/>
        <v>0</v>
      </c>
      <c r="L117" s="104"/>
      <c r="M117" s="67"/>
      <c r="N117" s="67"/>
      <c r="O117" s="67"/>
      <c r="P117" s="115"/>
      <c r="Q117" s="106">
        <f t="shared" si="18"/>
        <v>350000</v>
      </c>
    </row>
    <row r="118" spans="1:17" s="40" customFormat="1" ht="57.75" customHeight="1">
      <c r="A118" s="16"/>
      <c r="B118" s="54">
        <v>3118100</v>
      </c>
      <c r="C118" s="55" t="s">
        <v>239</v>
      </c>
      <c r="D118" s="55"/>
      <c r="E118" s="99" t="s">
        <v>240</v>
      </c>
      <c r="F118" s="106">
        <f>F120+F119</f>
        <v>80000</v>
      </c>
      <c r="G118" s="101">
        <f>G120+G119</f>
        <v>80000</v>
      </c>
      <c r="H118" s="64">
        <f>H120</f>
        <v>0</v>
      </c>
      <c r="I118" s="64">
        <f>I120</f>
        <v>0</v>
      </c>
      <c r="J118" s="112"/>
      <c r="K118" s="106">
        <f t="shared" si="19"/>
        <v>0</v>
      </c>
      <c r="L118" s="101"/>
      <c r="M118" s="64"/>
      <c r="N118" s="64"/>
      <c r="O118" s="64"/>
      <c r="P118" s="112"/>
      <c r="Q118" s="106">
        <f t="shared" si="18"/>
        <v>80000</v>
      </c>
    </row>
    <row r="119" spans="1:17" s="28" customFormat="1" ht="57.75" customHeight="1">
      <c r="A119" s="10"/>
      <c r="B119" s="62">
        <v>3118110</v>
      </c>
      <c r="C119" s="63" t="s">
        <v>248</v>
      </c>
      <c r="D119" s="63" t="s">
        <v>241</v>
      </c>
      <c r="E119" s="98" t="s">
        <v>249</v>
      </c>
      <c r="F119" s="109">
        <v>50000</v>
      </c>
      <c r="G119" s="104">
        <v>50000</v>
      </c>
      <c r="H119" s="67"/>
      <c r="I119" s="67"/>
      <c r="J119" s="115"/>
      <c r="K119" s="106">
        <f t="shared" si="19"/>
        <v>0</v>
      </c>
      <c r="L119" s="104"/>
      <c r="M119" s="67"/>
      <c r="N119" s="67"/>
      <c r="O119" s="67"/>
      <c r="P119" s="115"/>
      <c r="Q119" s="106">
        <f t="shared" si="18"/>
        <v>50000</v>
      </c>
    </row>
    <row r="120" spans="1:17" s="28" customFormat="1" ht="51" customHeight="1">
      <c r="A120" s="10"/>
      <c r="B120" s="62">
        <v>3118130</v>
      </c>
      <c r="C120" s="63" t="s">
        <v>238</v>
      </c>
      <c r="D120" s="63" t="s">
        <v>241</v>
      </c>
      <c r="E120" s="98" t="s">
        <v>242</v>
      </c>
      <c r="F120" s="109">
        <v>30000</v>
      </c>
      <c r="G120" s="104">
        <v>30000</v>
      </c>
      <c r="H120" s="67"/>
      <c r="I120" s="67"/>
      <c r="J120" s="115"/>
      <c r="K120" s="106">
        <f t="shared" si="19"/>
        <v>0</v>
      </c>
      <c r="L120" s="104"/>
      <c r="M120" s="67"/>
      <c r="N120" s="67"/>
      <c r="O120" s="67"/>
      <c r="P120" s="115"/>
      <c r="Q120" s="106">
        <f t="shared" si="18"/>
        <v>30000</v>
      </c>
    </row>
    <row r="121" spans="1:17" s="40" customFormat="1" ht="51" customHeight="1">
      <c r="A121" s="16"/>
      <c r="B121" s="54">
        <v>3118200</v>
      </c>
      <c r="C121" s="55" t="s">
        <v>243</v>
      </c>
      <c r="D121" s="55"/>
      <c r="E121" s="99" t="s">
        <v>244</v>
      </c>
      <c r="F121" s="106">
        <f>F122</f>
        <v>63400</v>
      </c>
      <c r="G121" s="101">
        <f>G122</f>
        <v>63400</v>
      </c>
      <c r="H121" s="64">
        <f>H122</f>
        <v>0</v>
      </c>
      <c r="I121" s="64"/>
      <c r="J121" s="112"/>
      <c r="K121" s="106">
        <f t="shared" si="19"/>
        <v>46000</v>
      </c>
      <c r="L121" s="101">
        <f aca="true" t="shared" si="27" ref="L121:Q121">L122</f>
        <v>46000</v>
      </c>
      <c r="M121" s="64">
        <f t="shared" si="27"/>
        <v>0</v>
      </c>
      <c r="N121" s="64">
        <f t="shared" si="27"/>
        <v>0</v>
      </c>
      <c r="O121" s="64">
        <f t="shared" si="27"/>
        <v>0</v>
      </c>
      <c r="P121" s="112">
        <f t="shared" si="27"/>
        <v>46000</v>
      </c>
      <c r="Q121" s="106">
        <f t="shared" si="27"/>
        <v>109400</v>
      </c>
    </row>
    <row r="122" spans="1:17" s="28" customFormat="1" ht="51" customHeight="1">
      <c r="A122" s="10"/>
      <c r="B122" s="62">
        <v>3118230</v>
      </c>
      <c r="C122" s="63" t="s">
        <v>245</v>
      </c>
      <c r="D122" s="63" t="s">
        <v>246</v>
      </c>
      <c r="E122" s="98" t="s">
        <v>247</v>
      </c>
      <c r="F122" s="109">
        <v>63400</v>
      </c>
      <c r="G122" s="104">
        <v>63400</v>
      </c>
      <c r="H122" s="67"/>
      <c r="I122" s="67"/>
      <c r="J122" s="115"/>
      <c r="K122" s="106">
        <f t="shared" si="19"/>
        <v>46000</v>
      </c>
      <c r="L122" s="104">
        <v>46000</v>
      </c>
      <c r="M122" s="67"/>
      <c r="N122" s="67"/>
      <c r="O122" s="67"/>
      <c r="P122" s="115">
        <v>46000</v>
      </c>
      <c r="Q122" s="106">
        <f t="shared" si="18"/>
        <v>109400</v>
      </c>
    </row>
    <row r="123" spans="1:17" s="41" customFormat="1" ht="35.25" customHeight="1">
      <c r="A123" s="52"/>
      <c r="B123" s="24">
        <v>3118300</v>
      </c>
      <c r="C123" s="25" t="s">
        <v>196</v>
      </c>
      <c r="D123" s="25"/>
      <c r="E123" s="95" t="s">
        <v>197</v>
      </c>
      <c r="F123" s="110">
        <f aca="true" t="shared" si="28" ref="F123:K123">F124</f>
        <v>0</v>
      </c>
      <c r="G123" s="105">
        <f t="shared" si="28"/>
        <v>0</v>
      </c>
      <c r="H123" s="68">
        <f t="shared" si="28"/>
        <v>0</v>
      </c>
      <c r="I123" s="68">
        <f t="shared" si="28"/>
        <v>0</v>
      </c>
      <c r="J123" s="116">
        <f t="shared" si="28"/>
        <v>0</v>
      </c>
      <c r="K123" s="106">
        <f t="shared" si="28"/>
        <v>23815</v>
      </c>
      <c r="L123" s="101">
        <f aca="true" t="shared" si="29" ref="L123:Q123">L124</f>
        <v>0</v>
      </c>
      <c r="M123" s="64">
        <f t="shared" si="29"/>
        <v>23815</v>
      </c>
      <c r="N123" s="64">
        <f t="shared" si="29"/>
        <v>0</v>
      </c>
      <c r="O123" s="64">
        <f t="shared" si="29"/>
        <v>0</v>
      </c>
      <c r="P123" s="112">
        <f t="shared" si="29"/>
        <v>0</v>
      </c>
      <c r="Q123" s="106">
        <f t="shared" si="29"/>
        <v>23815</v>
      </c>
    </row>
    <row r="124" spans="1:17" s="28" customFormat="1" ht="37.5" customHeight="1">
      <c r="A124" s="10"/>
      <c r="B124" s="12">
        <v>3118330</v>
      </c>
      <c r="C124" s="6" t="s">
        <v>120</v>
      </c>
      <c r="D124" s="6" t="s">
        <v>37</v>
      </c>
      <c r="E124" s="100" t="s">
        <v>121</v>
      </c>
      <c r="F124" s="109">
        <f>G124</f>
        <v>0</v>
      </c>
      <c r="G124" s="104"/>
      <c r="H124" s="67"/>
      <c r="I124" s="67"/>
      <c r="J124" s="115"/>
      <c r="K124" s="106">
        <f t="shared" si="19"/>
        <v>23815</v>
      </c>
      <c r="L124" s="104"/>
      <c r="M124" s="67">
        <v>23815</v>
      </c>
      <c r="N124" s="67"/>
      <c r="O124" s="67"/>
      <c r="P124" s="115"/>
      <c r="Q124" s="106">
        <f t="shared" si="18"/>
        <v>23815</v>
      </c>
    </row>
    <row r="125" spans="1:17" s="26" customFormat="1" ht="25.5">
      <c r="A125" s="17"/>
      <c r="B125" s="13">
        <v>3700000</v>
      </c>
      <c r="C125" s="13"/>
      <c r="D125" s="5"/>
      <c r="E125" s="81" t="s">
        <v>39</v>
      </c>
      <c r="F125" s="106">
        <f>G125</f>
        <v>2000</v>
      </c>
      <c r="G125" s="101">
        <f>G126+G128</f>
        <v>2000</v>
      </c>
      <c r="H125" s="64"/>
      <c r="I125" s="64"/>
      <c r="J125" s="112"/>
      <c r="K125" s="106">
        <f t="shared" si="19"/>
        <v>0</v>
      </c>
      <c r="L125" s="101"/>
      <c r="M125" s="64"/>
      <c r="N125" s="64"/>
      <c r="O125" s="64"/>
      <c r="P125" s="112"/>
      <c r="Q125" s="106">
        <f t="shared" si="18"/>
        <v>2000</v>
      </c>
    </row>
    <row r="126" spans="1:17" s="4" customFormat="1" ht="25.5">
      <c r="A126" s="1"/>
      <c r="B126" s="12">
        <v>3710000</v>
      </c>
      <c r="C126" s="12"/>
      <c r="D126" s="6"/>
      <c r="E126" s="83" t="s">
        <v>39</v>
      </c>
      <c r="F126" s="109">
        <f>G126</f>
        <v>2000</v>
      </c>
      <c r="G126" s="104">
        <f>G127</f>
        <v>2000</v>
      </c>
      <c r="H126" s="67"/>
      <c r="I126" s="67"/>
      <c r="J126" s="115"/>
      <c r="K126" s="106">
        <f t="shared" si="19"/>
        <v>0</v>
      </c>
      <c r="L126" s="104"/>
      <c r="M126" s="67"/>
      <c r="N126" s="67"/>
      <c r="O126" s="67"/>
      <c r="P126" s="115"/>
      <c r="Q126" s="106">
        <f t="shared" si="18"/>
        <v>2000</v>
      </c>
    </row>
    <row r="127" spans="2:17" ht="15">
      <c r="B127" s="12">
        <v>3718700</v>
      </c>
      <c r="C127" s="12">
        <v>8700</v>
      </c>
      <c r="D127" s="6" t="s">
        <v>20</v>
      </c>
      <c r="E127" s="83" t="s">
        <v>40</v>
      </c>
      <c r="F127" s="109">
        <f>G127</f>
        <v>2000</v>
      </c>
      <c r="G127" s="104">
        <v>2000</v>
      </c>
      <c r="H127" s="67"/>
      <c r="I127" s="67"/>
      <c r="J127" s="115"/>
      <c r="K127" s="106">
        <f t="shared" si="19"/>
        <v>0</v>
      </c>
      <c r="L127" s="104"/>
      <c r="M127" s="67"/>
      <c r="N127" s="67"/>
      <c r="O127" s="67"/>
      <c r="P127" s="115"/>
      <c r="Q127" s="106">
        <f t="shared" si="18"/>
        <v>2000</v>
      </c>
    </row>
    <row r="128" spans="1:17" s="34" customFormat="1" ht="15">
      <c r="A128" s="1"/>
      <c r="B128" s="12">
        <v>3719770</v>
      </c>
      <c r="C128" s="12">
        <v>9770</v>
      </c>
      <c r="D128" s="6" t="s">
        <v>76</v>
      </c>
      <c r="E128" s="83" t="s">
        <v>256</v>
      </c>
      <c r="F128" s="109">
        <f>G128</f>
        <v>0</v>
      </c>
      <c r="G128" s="104"/>
      <c r="H128" s="67"/>
      <c r="I128" s="67"/>
      <c r="J128" s="115"/>
      <c r="K128" s="106"/>
      <c r="L128" s="104"/>
      <c r="M128" s="67"/>
      <c r="N128" s="67"/>
      <c r="O128" s="67"/>
      <c r="P128" s="115"/>
      <c r="Q128" s="106">
        <f t="shared" si="18"/>
        <v>0</v>
      </c>
    </row>
    <row r="129" spans="1:17" s="34" customFormat="1" ht="15">
      <c r="A129" s="1"/>
      <c r="B129" s="12"/>
      <c r="C129" s="12"/>
      <c r="D129" s="6"/>
      <c r="E129" s="83" t="s">
        <v>257</v>
      </c>
      <c r="F129" s="109"/>
      <c r="G129" s="104"/>
      <c r="H129" s="67"/>
      <c r="I129" s="67"/>
      <c r="J129" s="115"/>
      <c r="K129" s="106"/>
      <c r="L129" s="104"/>
      <c r="M129" s="67"/>
      <c r="N129" s="67"/>
      <c r="O129" s="67"/>
      <c r="P129" s="115"/>
      <c r="Q129" s="106"/>
    </row>
    <row r="130" spans="1:17" s="34" customFormat="1" ht="79.5" customHeight="1" thickBot="1">
      <c r="A130" s="1"/>
      <c r="B130" s="118">
        <v>3719770</v>
      </c>
      <c r="C130" s="118">
        <v>9770</v>
      </c>
      <c r="D130" s="119" t="s">
        <v>76</v>
      </c>
      <c r="E130" s="120" t="s">
        <v>258</v>
      </c>
      <c r="F130" s="121">
        <f>G130</f>
        <v>0</v>
      </c>
      <c r="G130" s="122"/>
      <c r="H130" s="123"/>
      <c r="I130" s="123"/>
      <c r="J130" s="124"/>
      <c r="K130" s="125"/>
      <c r="L130" s="122"/>
      <c r="M130" s="123"/>
      <c r="N130" s="123"/>
      <c r="O130" s="123"/>
      <c r="P130" s="124"/>
      <c r="Q130" s="125">
        <f t="shared" si="18"/>
        <v>0</v>
      </c>
    </row>
    <row r="131" spans="1:17" s="133" customFormat="1" ht="33.75" customHeight="1" thickBot="1">
      <c r="A131" s="127"/>
      <c r="B131" s="170" t="s">
        <v>10</v>
      </c>
      <c r="C131" s="171"/>
      <c r="D131" s="171"/>
      <c r="E131" s="171"/>
      <c r="F131" s="128">
        <f>F16+F41+F66+F100+F125</f>
        <v>83060566.66</v>
      </c>
      <c r="G131" s="129">
        <f>G16+G41+G66+G100+G125</f>
        <v>83060566.66</v>
      </c>
      <c r="H131" s="130">
        <f>H16+H41+H66+H100+H125</f>
        <v>43083281.13</v>
      </c>
      <c r="I131" s="130">
        <f>I16+I41+I66+I100+I125</f>
        <v>4611765.859999999</v>
      </c>
      <c r="J131" s="131">
        <v>0</v>
      </c>
      <c r="K131" s="132">
        <f>K16+K41+K66+K100+K125</f>
        <v>6087765.34</v>
      </c>
      <c r="L131" s="129">
        <f>L16+L41+L66+L100+L125</f>
        <v>4981580.34</v>
      </c>
      <c r="M131" s="130">
        <f>M16+M41+M66+M100+M125</f>
        <v>1082185</v>
      </c>
      <c r="N131" s="130">
        <f>N16+N41+N66+N100+N125</f>
        <v>128620</v>
      </c>
      <c r="O131" s="130">
        <f>O16+O41+O66+O100+O125</f>
        <v>4750</v>
      </c>
      <c r="P131" s="131">
        <f>P41+P100</f>
        <v>5005580.34</v>
      </c>
      <c r="Q131" s="132">
        <f t="shared" si="18"/>
        <v>89148332</v>
      </c>
    </row>
    <row r="132" spans="2:17" ht="33" customHeight="1">
      <c r="B132" s="176"/>
      <c r="C132" s="176"/>
      <c r="D132" s="176"/>
      <c r="E132" s="176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126"/>
      <c r="Q132" s="126"/>
    </row>
    <row r="133" spans="2:17" ht="33.75" customHeight="1">
      <c r="B133" s="146"/>
      <c r="C133" s="146"/>
      <c r="D133" s="146"/>
      <c r="E133" s="148" t="s">
        <v>264</v>
      </c>
      <c r="F133" s="147"/>
      <c r="G133" s="147"/>
      <c r="H133" s="147" t="s">
        <v>263</v>
      </c>
      <c r="I133" s="147"/>
      <c r="J133" s="147"/>
      <c r="K133" s="71"/>
      <c r="L133" s="71"/>
      <c r="M133" s="71"/>
      <c r="N133" s="71"/>
      <c r="O133" s="71"/>
      <c r="P133" s="169"/>
      <c r="Q133" s="169"/>
    </row>
    <row r="134" spans="2:17" ht="23.25" customHeight="1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 ht="23.25" customHeight="1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 ht="29.25" customHeight="1">
      <c r="B136" s="153" t="s">
        <v>220</v>
      </c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 ht="27.75" customHeight="1">
      <c r="B137" s="153" t="s">
        <v>221</v>
      </c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</sheetData>
  <sheetProtection/>
  <mergeCells count="31">
    <mergeCell ref="K12:P12"/>
    <mergeCell ref="D12:D15"/>
    <mergeCell ref="P133:Q133"/>
    <mergeCell ref="N14:N15"/>
    <mergeCell ref="B131:E131"/>
    <mergeCell ref="B77:E77"/>
    <mergeCell ref="B135:Q135"/>
    <mergeCell ref="C12:C15"/>
    <mergeCell ref="I14:I15"/>
    <mergeCell ref="B96:E96"/>
    <mergeCell ref="B132:E132"/>
    <mergeCell ref="P13:P15"/>
    <mergeCell ref="H14:H15"/>
    <mergeCell ref="K13:K15"/>
    <mergeCell ref="G13:G15"/>
    <mergeCell ref="M13:M15"/>
    <mergeCell ref="B137:Q137"/>
    <mergeCell ref="B134:Q134"/>
    <mergeCell ref="L13:L15"/>
    <mergeCell ref="Q12:Q15"/>
    <mergeCell ref="H13:I13"/>
    <mergeCell ref="B10:Q10"/>
    <mergeCell ref="F12:J12"/>
    <mergeCell ref="B136:Q136"/>
    <mergeCell ref="F13:F15"/>
    <mergeCell ref="P8:Q8"/>
    <mergeCell ref="O14:O15"/>
    <mergeCell ref="E12:E15"/>
    <mergeCell ref="B12:B15"/>
    <mergeCell ref="J13:J15"/>
    <mergeCell ref="N13:O13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58" r:id="rId1"/>
  <headerFooter alignWithMargins="0">
    <oddFooter>&amp;R&amp;P</oddFooter>
  </headerFooter>
  <rowBreaks count="1" manualBreakCount="1">
    <brk id="7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2019-04-01T08:55:02Z</cp:lastPrinted>
  <dcterms:created xsi:type="dcterms:W3CDTF">2014-01-17T10:52:16Z</dcterms:created>
  <dcterms:modified xsi:type="dcterms:W3CDTF">2019-04-01T08:55:38Z</dcterms:modified>
  <cp:category/>
  <cp:version/>
  <cp:contentType/>
  <cp:contentStatus/>
</cp:coreProperties>
</file>